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mc:AlternateContent xmlns:mc="http://schemas.openxmlformats.org/markup-compatibility/2006">
    <mc:Choice Requires="x15">
      <x15ac:absPath xmlns:x15ac="http://schemas.microsoft.com/office/spreadsheetml/2010/11/ac" url="C:\Users\RoHunte240\Documents\Sites\dol.wa.gov (Cloud - Stage)\about\docs\driver-reports\"/>
    </mc:Choice>
  </mc:AlternateContent>
  <xr:revisionPtr revIDLastSave="0" documentId="8_{EB076B65-A71B-41D0-B69A-71FF8B5DA982}" xr6:coauthVersionLast="47" xr6:coauthVersionMax="47" xr10:uidLastSave="{00000000-0000-0000-0000-000000000000}"/>
  <bookViews>
    <workbookView xWindow="-108" yWindow="-108" windowWidth="30936" windowHeight="17040" tabRatio="651" activeTab="5" xr2:uid="{00000000-000D-0000-FFFF-FFFF00000000}"/>
  </bookViews>
  <sheets>
    <sheet name="OSDR Table" sheetId="19" r:id="rId1"/>
    <sheet name="OSDR Data" sheetId="18" r:id="rId2"/>
    <sheet name="From State&amp;Country +Charts" sheetId="21" r:id="rId3"/>
    <sheet name="Driver In-Migration By State" sheetId="24" r:id="rId4"/>
    <sheet name="Crosswalk Old &amp; New Report" sheetId="25" r:id="rId5"/>
    <sheet name="Report" sheetId="23" r:id="rId6"/>
    <sheet name="Where are they from" sheetId="2" r:id="rId7"/>
  </sheets>
  <externalReferences>
    <externalReference r:id="rId8"/>
  </externalReferences>
  <definedNames>
    <definedName name="AZMO">'[1]MO, QTR, FY, CY, SHARE DATA'!$FR$336</definedName>
    <definedName name="AZMOYAG">'[1]MO, QTR, FY, CY, SHARE DATA'!$FR$337</definedName>
    <definedName name="CAMO">'[1]MO, QTR, FY, CY, SHARE DATA'!$FR$342</definedName>
    <definedName name="CAMOYAG">'[1]MO, QTR, FY, CY, SHARE DATA'!$FR$343</definedName>
    <definedName name="casum">'[1]MO, QTR, FY, CY, SHARE DATA'!$FR$344</definedName>
    <definedName name="casumyag">'[1]MO, QTR, FY, CY, SHARE DATA'!$FR$345</definedName>
    <definedName name="county">'[1]MO, QTR, FY, CY, SHARE DATA'!$A$64</definedName>
    <definedName name="IDMO">'[1]MO, QTR, FY, CY, SHARE DATA'!$FR$348</definedName>
    <definedName name="IDMOYAG">'[1]MO, QTR, FY, CY, SHARE DATA'!$FR$349</definedName>
    <definedName name="notes">'[1]MO, QTR, FY, CY, SHARE DATA'!$A$367</definedName>
    <definedName name="ORMO">'[1]MO, QTR, FY, CY, SHARE DATA'!$FR$354</definedName>
    <definedName name="ORMOYAG">'[1]MO, QTR, FY, CY, SHARE DATA'!$FR$355</definedName>
    <definedName name="osdr">'[1]MO, QTR, FY, CY, SHARE DATA'!$A$328</definedName>
    <definedName name="osumyag">'[1]MO, QTR, FY, CY, SHARE DATA'!$FR$357</definedName>
    <definedName name="_xlnm.Print_Area" localSheetId="3">'Driver In-Migration By State'!$B$2:$G$58</definedName>
    <definedName name="_xlnm.Print_Area" localSheetId="2">'From State&amp;Country +Charts'!$CK$462:$CT$517</definedName>
    <definedName name="_xlnm.Print_Area" localSheetId="1">'OSDR Data'!#REF!</definedName>
    <definedName name="_xlnm.Print_Area" localSheetId="0">'OSDR Table'!$A$1:$K$29</definedName>
    <definedName name="_xlnm.Print_Titles" localSheetId="5">Report!$A:$A,Report!$3:$5</definedName>
    <definedName name="states">'[1]MO, QTR, FY, CY, SHARE DATA'!$A$219</definedName>
    <definedName name="this">'[1]PMSA''s'!$A$3:$I$19</definedName>
    <definedName name="tsum">'[1]MO, QTR, FY, CY, SHARE DATA'!$FR$362</definedName>
    <definedName name="tsumyag">'[1]MO, QTR, FY, CY, SHARE DATA'!$FR$363</definedName>
    <definedName name="ttsum">'[1]MO, QTR, FY, CY, SHARE DATA'!$FR$362</definedName>
    <definedName name="TXMO">'[1]MO, QTR, FY, CY, SHARE DATA'!$FR$360</definedName>
    <definedName name="TXMOYAG">'[1]MO, QTR, FY, CY, SHARE DATA'!$FR$361</definedName>
    <definedName name="wasum">'[1]MO, QTR, FY, CY, SHARE DATA'!$FR$331</definedName>
    <definedName name="wasumyag">'[1]MO, QTR, FY, CY, SHARE DATA'!$FR$332</definedName>
    <definedName name="wm">'[1]MO, QTR, FY, CY, SHARE DATA'!$FR$329</definedName>
    <definedName name="wmyag">'[1]MO, QTR, FY, CY, SHARE DATA'!$FR$330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6" i="24" l="1"/>
  <c r="D55" i="24"/>
  <c r="D54" i="24"/>
  <c r="D53" i="24"/>
  <c r="D52" i="24"/>
  <c r="D51" i="24"/>
  <c r="D50" i="24"/>
  <c r="D49" i="24"/>
  <c r="D48" i="24"/>
  <c r="D47" i="24"/>
  <c r="D46" i="24"/>
  <c r="D45" i="24"/>
  <c r="D44" i="24"/>
  <c r="D43" i="24"/>
  <c r="D42" i="24"/>
  <c r="D41" i="24"/>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3" i="24"/>
  <c r="D12" i="24"/>
  <c r="D11" i="24"/>
  <c r="D10" i="24"/>
  <c r="D9" i="24"/>
  <c r="D8" i="24"/>
  <c r="D7" i="24"/>
  <c r="D6" i="24"/>
  <c r="D5" i="24"/>
  <c r="C56" i="24"/>
  <c r="C55" i="24"/>
  <c r="C54" i="24"/>
  <c r="C53" i="24"/>
  <c r="C52" i="24"/>
  <c r="C51" i="24"/>
  <c r="C50" i="24"/>
  <c r="C49" i="24"/>
  <c r="C48" i="24"/>
  <c r="C47" i="24"/>
  <c r="C46" i="24"/>
  <c r="C45" i="24"/>
  <c r="C44" i="24"/>
  <c r="C43" i="24"/>
  <c r="C42" i="24"/>
  <c r="C41" i="24"/>
  <c r="C40" i="24"/>
  <c r="C39" i="24"/>
  <c r="C38" i="24"/>
  <c r="C37" i="24"/>
  <c r="C36" i="24"/>
  <c r="C35" i="24"/>
  <c r="C34" i="24"/>
  <c r="C33" i="24"/>
  <c r="C32" i="24"/>
  <c r="C31" i="24"/>
  <c r="C30" i="24"/>
  <c r="C29" i="24"/>
  <c r="C28" i="24"/>
  <c r="C27" i="24"/>
  <c r="C26" i="24"/>
  <c r="C25" i="24"/>
  <c r="C24" i="24"/>
  <c r="C23" i="24"/>
  <c r="C22" i="24"/>
  <c r="C21" i="24"/>
  <c r="C20" i="24"/>
  <c r="C19" i="24"/>
  <c r="C18" i="24"/>
  <c r="C17" i="24"/>
  <c r="C16" i="24"/>
  <c r="C15" i="24"/>
  <c r="C14" i="24"/>
  <c r="C13" i="24"/>
  <c r="C12" i="24"/>
  <c r="C11" i="24"/>
  <c r="C10" i="24"/>
  <c r="C9" i="24"/>
  <c r="C8" i="24"/>
  <c r="C7" i="24"/>
  <c r="C6" i="24"/>
  <c r="C5" i="24"/>
  <c r="C2" i="24"/>
  <c r="G12" i="19"/>
  <c r="D12" i="19"/>
  <c r="G11" i="19"/>
  <c r="D11" i="19"/>
  <c r="G10" i="19"/>
  <c r="D10" i="19"/>
  <c r="G9" i="19"/>
  <c r="D9" i="19"/>
  <c r="G8" i="19"/>
  <c r="D8" i="19"/>
  <c r="G5" i="19"/>
  <c r="D5" i="19"/>
  <c r="B465" i="18"/>
  <c r="D465" i="18" s="1"/>
  <c r="F8" i="19" s="1"/>
  <c r="F465" i="18"/>
  <c r="W465" i="18" s="1"/>
  <c r="H465" i="18"/>
  <c r="F9" i="19" s="1"/>
  <c r="J465" i="18"/>
  <c r="L465" i="18" s="1"/>
  <c r="F10" i="19" s="1"/>
  <c r="N465" i="18"/>
  <c r="Y465" i="18" s="1"/>
  <c r="P465" i="18"/>
  <c r="R465" i="18"/>
  <c r="Z465" i="18" s="1"/>
  <c r="AC465" i="18"/>
  <c r="AD465" i="18" s="1"/>
  <c r="F5" i="19" s="1"/>
  <c r="F11" i="19"/>
  <c r="C10" i="19"/>
  <c r="C9" i="19"/>
  <c r="X465" i="18" l="1"/>
  <c r="C8" i="19"/>
  <c r="V465" i="18"/>
  <c r="T465" i="18"/>
  <c r="F12" i="19" s="1"/>
  <c r="AE465" i="18"/>
  <c r="AG465" i="18"/>
  <c r="C11" i="19"/>
  <c r="C12" i="19"/>
  <c r="AI465" i="18" l="1"/>
  <c r="C5" i="19"/>
  <c r="DA478" i="21" l="1"/>
  <c r="DB478" i="21"/>
  <c r="DC478" i="21"/>
  <c r="BW478" i="21"/>
  <c r="BX478" i="21"/>
  <c r="BZ478" i="21"/>
  <c r="CD478" i="21"/>
  <c r="CE478" i="21"/>
  <c r="CF478" i="21"/>
  <c r="CG478" i="21"/>
  <c r="CH478" i="21"/>
  <c r="BS478" i="21"/>
  <c r="BS479" i="21"/>
  <c r="BS480" i="21"/>
  <c r="BS481" i="21"/>
  <c r="BS482" i="21"/>
  <c r="BS483" i="21"/>
  <c r="BS484" i="21"/>
  <c r="BS485" i="21"/>
  <c r="BS486" i="21"/>
  <c r="BQ478" i="21"/>
  <c r="G17" i="19"/>
  <c r="G16" i="19"/>
  <c r="D17" i="19"/>
  <c r="D16" i="19"/>
  <c r="D3" i="19"/>
  <c r="B464" i="18"/>
  <c r="V464" i="18" s="1"/>
  <c r="D464" i="18"/>
  <c r="F464" i="18"/>
  <c r="W464" i="18" s="1"/>
  <c r="H464" i="18"/>
  <c r="J464" i="18"/>
  <c r="L464" i="18"/>
  <c r="N464" i="18"/>
  <c r="P464" i="18"/>
  <c r="R464" i="18"/>
  <c r="T464" i="18"/>
  <c r="AC464" i="18"/>
  <c r="AD464" i="18" s="1"/>
  <c r="Z464" i="18" l="1"/>
  <c r="Y464" i="18"/>
  <c r="X464" i="18"/>
  <c r="AG464" i="18"/>
  <c r="AI464" i="18" s="1"/>
  <c r="AE464" i="18"/>
  <c r="DA477" i="21" l="1"/>
  <c r="DB477" i="21"/>
  <c r="DC477" i="21"/>
  <c r="BW477" i="21"/>
  <c r="BX477" i="21" s="1"/>
  <c r="BZ477" i="21"/>
  <c r="CD477" i="21"/>
  <c r="CE477" i="21"/>
  <c r="CF477" i="21"/>
  <c r="CG477" i="21"/>
  <c r="CH477" i="21"/>
  <c r="BS477" i="21" l="1"/>
  <c r="BQ477" i="21"/>
  <c r="B463" i="18" l="1"/>
  <c r="D463" i="18"/>
  <c r="F463" i="18"/>
  <c r="W463" i="18" s="1"/>
  <c r="H463" i="18"/>
  <c r="J463" i="18"/>
  <c r="L463" i="18" s="1"/>
  <c r="N463" i="18"/>
  <c r="P463" i="18"/>
  <c r="R463" i="18"/>
  <c r="T463" i="18"/>
  <c r="AC463" i="18"/>
  <c r="AD463" i="18" s="1"/>
  <c r="CH476" i="21"/>
  <c r="CG476" i="21"/>
  <c r="CF476" i="21"/>
  <c r="CE476" i="21"/>
  <c r="CD476" i="21"/>
  <c r="BZ476" i="21"/>
  <c r="BW476" i="21"/>
  <c r="BX476" i="21" s="1"/>
  <c r="BQ476" i="21"/>
  <c r="BS476" i="21" s="1"/>
  <c r="Z463" i="18" l="1"/>
  <c r="Y463" i="18"/>
  <c r="X463" i="18"/>
  <c r="AE463" i="18"/>
  <c r="V463" i="18"/>
  <c r="AG463" i="18"/>
  <c r="AI463" i="18" s="1"/>
  <c r="DA476" i="21"/>
  <c r="DC476" i="21"/>
  <c r="DB476" i="21"/>
  <c r="B462" i="18" l="1"/>
  <c r="D462" i="18"/>
  <c r="F462" i="18"/>
  <c r="W462" i="18" s="1"/>
  <c r="H462" i="18"/>
  <c r="J462" i="18"/>
  <c r="L462" i="18" s="1"/>
  <c r="N462" i="18"/>
  <c r="P462" i="18"/>
  <c r="R462" i="18"/>
  <c r="T462" i="18"/>
  <c r="AC462" i="18"/>
  <c r="AE462" i="18" s="1"/>
  <c r="AD462" i="18"/>
  <c r="X462" i="18" l="1"/>
  <c r="Z462" i="18"/>
  <c r="Y462" i="18"/>
  <c r="AG462" i="18"/>
  <c r="V462" i="18"/>
  <c r="DA475" i="21" l="1"/>
  <c r="DB475" i="21"/>
  <c r="DC475" i="21"/>
  <c r="BW475" i="21"/>
  <c r="BX475" i="21"/>
  <c r="CD475" i="21"/>
  <c r="CE475" i="21"/>
  <c r="CF475" i="21"/>
  <c r="CG475" i="21"/>
  <c r="CH475" i="21"/>
  <c r="BS475" i="21"/>
  <c r="BQ475" i="21"/>
  <c r="B461" i="18"/>
  <c r="D461" i="18"/>
  <c r="F461" i="18"/>
  <c r="W461" i="18" s="1"/>
  <c r="H461" i="18"/>
  <c r="J461" i="18"/>
  <c r="L461" i="18" s="1"/>
  <c r="N461" i="18"/>
  <c r="P461" i="18"/>
  <c r="R461" i="18"/>
  <c r="T461" i="18"/>
  <c r="AC461" i="18"/>
  <c r="AD461" i="18" s="1"/>
  <c r="DA474" i="21"/>
  <c r="DB474" i="21"/>
  <c r="DC474" i="21"/>
  <c r="Z461" i="18" l="1"/>
  <c r="Y461" i="18"/>
  <c r="X461" i="18"/>
  <c r="V461" i="18"/>
  <c r="AE461" i="18"/>
  <c r="AG461" i="18"/>
  <c r="AI461" i="18" s="1"/>
  <c r="BW474" i="21" l="1"/>
  <c r="BX474" i="21"/>
  <c r="BZ474" i="21"/>
  <c r="CD474" i="21"/>
  <c r="CE474" i="21"/>
  <c r="CF474" i="21"/>
  <c r="CG474" i="21"/>
  <c r="CH474" i="21"/>
  <c r="BS474" i="21"/>
  <c r="BQ474" i="21"/>
  <c r="B460" i="18"/>
  <c r="D460" i="18"/>
  <c r="F460" i="18"/>
  <c r="H460" i="18" s="1"/>
  <c r="J460" i="18"/>
  <c r="X460" i="18" s="1"/>
  <c r="N460" i="18"/>
  <c r="P460" i="18"/>
  <c r="R460" i="18"/>
  <c r="T460" i="18"/>
  <c r="V460" i="18"/>
  <c r="W460" i="18"/>
  <c r="Y460" i="18"/>
  <c r="Z460" i="18"/>
  <c r="AC460" i="18"/>
  <c r="AD460" i="18"/>
  <c r="AE460" i="18"/>
  <c r="AG460" i="18"/>
  <c r="AI460" i="18"/>
  <c r="L460" i="18" l="1"/>
  <c r="DA473" i="21" l="1"/>
  <c r="DB473" i="21"/>
  <c r="DC473" i="21"/>
  <c r="BW473" i="21"/>
  <c r="BX473" i="21" s="1"/>
  <c r="BZ473" i="21"/>
  <c r="CD473" i="21"/>
  <c r="CE473" i="21"/>
  <c r="CF473" i="21"/>
  <c r="CG473" i="21"/>
  <c r="CH473" i="21"/>
  <c r="BS473" i="21"/>
  <c r="BQ473" i="21"/>
  <c r="B459" i="18"/>
  <c r="D459" i="18"/>
  <c r="F459" i="18"/>
  <c r="H459" i="18" s="1"/>
  <c r="J459" i="18"/>
  <c r="X459" i="18" s="1"/>
  <c r="N459" i="18"/>
  <c r="P459" i="18"/>
  <c r="R459" i="18"/>
  <c r="T459" i="18"/>
  <c r="V459" i="18"/>
  <c r="Y459" i="18"/>
  <c r="Z459" i="18"/>
  <c r="AC459" i="18"/>
  <c r="AE459" i="18" s="1"/>
  <c r="AD459" i="18"/>
  <c r="AG459" i="18"/>
  <c r="AI459" i="18"/>
  <c r="DA472" i="21"/>
  <c r="DB472" i="21"/>
  <c r="BW472" i="21"/>
  <c r="BX472" i="21"/>
  <c r="BZ472" i="21"/>
  <c r="CD472" i="21"/>
  <c r="CE472" i="21"/>
  <c r="CF472" i="21"/>
  <c r="CG472" i="21"/>
  <c r="CH472" i="21"/>
  <c r="BS472" i="21"/>
  <c r="BQ472" i="21"/>
  <c r="DC472" i="21"/>
  <c r="B458" i="18"/>
  <c r="V458" i="18" s="1"/>
  <c r="D458" i="18"/>
  <c r="F458" i="18"/>
  <c r="H458" i="18" s="1"/>
  <c r="J458" i="18"/>
  <c r="L458" i="18"/>
  <c r="N458" i="18"/>
  <c r="P458" i="18"/>
  <c r="R458" i="18"/>
  <c r="T458" i="18" s="1"/>
  <c r="X458" i="18"/>
  <c r="Y458" i="18"/>
  <c r="Z458" i="18"/>
  <c r="AC458" i="18"/>
  <c r="AD458" i="18" s="1"/>
  <c r="AE458" i="18"/>
  <c r="AG458" i="18"/>
  <c r="AI458" i="18"/>
  <c r="CH471" i="21"/>
  <c r="CG471" i="21"/>
  <c r="CF471" i="21"/>
  <c r="CE471" i="21"/>
  <c r="CD471" i="21"/>
  <c r="BX471" i="21"/>
  <c r="BW471" i="21"/>
  <c r="BQ471" i="21"/>
  <c r="BS471" i="21" s="1"/>
  <c r="W459" i="18" l="1"/>
  <c r="L459" i="18"/>
  <c r="W458" i="18"/>
  <c r="BZ471" i="21"/>
  <c r="DC471" i="21"/>
  <c r="DB471" i="21"/>
  <c r="DA471" i="21"/>
  <c r="B457" i="18" l="1"/>
  <c r="V457" i="18" s="1"/>
  <c r="D457" i="18"/>
  <c r="F457" i="18"/>
  <c r="W457" i="18" s="1"/>
  <c r="H457" i="18"/>
  <c r="J457" i="18"/>
  <c r="L457" i="18"/>
  <c r="N457" i="18"/>
  <c r="P457" i="18"/>
  <c r="R457" i="18"/>
  <c r="T457" i="18"/>
  <c r="AC457" i="18"/>
  <c r="AD457" i="18" s="1"/>
  <c r="Y457" i="18" l="1"/>
  <c r="X457" i="18"/>
  <c r="AE457" i="18"/>
  <c r="Z457" i="18"/>
  <c r="AG457" i="18"/>
  <c r="AI457" i="18" s="1"/>
  <c r="DA470" i="21" l="1"/>
  <c r="DB470" i="21"/>
  <c r="DC470" i="21"/>
  <c r="CD470" i="21"/>
  <c r="CE470" i="21"/>
  <c r="CF470" i="21"/>
  <c r="CG470" i="21"/>
  <c r="CH470" i="21"/>
  <c r="BW470" i="21"/>
  <c r="BX470" i="21"/>
  <c r="BZ470" i="21"/>
  <c r="BS470" i="21"/>
  <c r="BQ470" i="21"/>
  <c r="B456" i="18"/>
  <c r="V456" i="18" s="1"/>
  <c r="F456" i="18"/>
  <c r="W456" i="18" s="1"/>
  <c r="J456" i="18"/>
  <c r="N456" i="18"/>
  <c r="R456" i="18"/>
  <c r="AC456" i="18"/>
  <c r="Z456" i="18" l="1"/>
  <c r="X456" i="18"/>
  <c r="Y456" i="18"/>
  <c r="AG456" i="18"/>
  <c r="AI456" i="18" l="1"/>
  <c r="BW469" i="21"/>
  <c r="BZ469" i="21"/>
  <c r="CD469" i="21"/>
  <c r="CE469" i="21"/>
  <c r="CF469" i="21"/>
  <c r="CG469" i="21"/>
  <c r="CH469" i="21"/>
  <c r="BS469" i="21"/>
  <c r="DC469" i="21" s="1"/>
  <c r="BQ469" i="21"/>
  <c r="B455" i="18" l="1"/>
  <c r="V455" i="18" s="1"/>
  <c r="F455" i="18"/>
  <c r="J455" i="18"/>
  <c r="N455" i="18"/>
  <c r="R455" i="18"/>
  <c r="AC455" i="18"/>
  <c r="W455" i="18" l="1"/>
  <c r="AG455" i="18"/>
  <c r="AI455" i="18" s="1"/>
  <c r="Z455" i="18"/>
  <c r="Y455" i="18"/>
  <c r="X455" i="18"/>
  <c r="CD468" i="21" l="1"/>
  <c r="CE468" i="21"/>
  <c r="CF468" i="21"/>
  <c r="CG468" i="21"/>
  <c r="CH468" i="21"/>
  <c r="BW468" i="21"/>
  <c r="BZ468" i="21"/>
  <c r="BQ468" i="21"/>
  <c r="BS468" i="21" s="1"/>
  <c r="DC468" i="21" s="1"/>
  <c r="B454" i="18" l="1"/>
  <c r="F454" i="18"/>
  <c r="J454" i="18"/>
  <c r="N454" i="18"/>
  <c r="Y454" i="18" s="1"/>
  <c r="R454" i="18"/>
  <c r="V454" i="18"/>
  <c r="W454" i="18"/>
  <c r="Z454" i="18"/>
  <c r="AC454" i="18"/>
  <c r="X454" i="18" s="1"/>
  <c r="AG454" i="18"/>
  <c r="AI454" i="18" l="1"/>
  <c r="BW467" i="21"/>
  <c r="BZ467" i="21"/>
  <c r="CD467" i="21"/>
  <c r="CE467" i="21"/>
  <c r="CF467" i="21"/>
  <c r="CG467" i="21"/>
  <c r="CH467" i="21"/>
  <c r="BQ467" i="21"/>
  <c r="BS467" i="21" s="1"/>
  <c r="DC467" i="21" l="1"/>
  <c r="B453" i="18"/>
  <c r="F453" i="18"/>
  <c r="J453" i="18"/>
  <c r="N453" i="18"/>
  <c r="R453" i="18"/>
  <c r="AC453" i="18"/>
  <c r="BW466" i="21"/>
  <c r="BZ466" i="21"/>
  <c r="CD466" i="21"/>
  <c r="CE466" i="21"/>
  <c r="CF466" i="21"/>
  <c r="CG466" i="21"/>
  <c r="CH466" i="21"/>
  <c r="BQ466" i="21"/>
  <c r="BS466" i="21" s="1"/>
  <c r="W453" i="18" l="1"/>
  <c r="Y453" i="18"/>
  <c r="X453" i="18"/>
  <c r="Z453" i="18"/>
  <c r="V453" i="18"/>
  <c r="AG453" i="18"/>
  <c r="AI453" i="18" s="1"/>
  <c r="DC466" i="21" l="1"/>
  <c r="B452" i="18" l="1"/>
  <c r="F452" i="18"/>
  <c r="J452" i="18"/>
  <c r="N452" i="18"/>
  <c r="R452" i="18"/>
  <c r="AC452" i="18"/>
  <c r="W452" i="18" l="1"/>
  <c r="V452" i="18"/>
  <c r="Z452" i="18"/>
  <c r="Y452" i="18"/>
  <c r="X452" i="18"/>
  <c r="AG452" i="18"/>
  <c r="AI452" i="18" s="1"/>
  <c r="CD465" i="21"/>
  <c r="CE465" i="21"/>
  <c r="CF465" i="21"/>
  <c r="CG465" i="21"/>
  <c r="CH465" i="21"/>
  <c r="BW465" i="21" l="1"/>
  <c r="BZ465" i="21"/>
  <c r="BQ465" i="21"/>
  <c r="BS465" i="21" s="1"/>
  <c r="DC465" i="21" l="1"/>
  <c r="B451" i="18"/>
  <c r="F451" i="18"/>
  <c r="J451" i="18"/>
  <c r="N451" i="18"/>
  <c r="R451" i="18"/>
  <c r="AC451" i="18"/>
  <c r="BW464" i="21"/>
  <c r="CD464" i="21"/>
  <c r="CE464" i="21"/>
  <c r="CF464" i="21"/>
  <c r="CG464" i="21"/>
  <c r="CH464" i="21"/>
  <c r="BQ464" i="21"/>
  <c r="BS464" i="21" l="1"/>
  <c r="Y451" i="18"/>
  <c r="X451" i="18"/>
  <c r="W451" i="18"/>
  <c r="V451" i="18"/>
  <c r="AG451" i="18"/>
  <c r="Z451" i="18"/>
  <c r="DC464" i="21" l="1"/>
  <c r="B450" i="18"/>
  <c r="F450" i="18"/>
  <c r="J450" i="18"/>
  <c r="N450" i="18"/>
  <c r="R450" i="18"/>
  <c r="AC450" i="18"/>
  <c r="AG450" i="18" s="1"/>
  <c r="BW463" i="21"/>
  <c r="CD463" i="21"/>
  <c r="CE463" i="21"/>
  <c r="CF463" i="21"/>
  <c r="CG463" i="21"/>
  <c r="CH463" i="21"/>
  <c r="BQ463" i="21"/>
  <c r="BS463" i="21" s="1"/>
  <c r="X450" i="18" l="1"/>
  <c r="Y450" i="18"/>
  <c r="Z450" i="18"/>
  <c r="W450" i="18"/>
  <c r="DC463" i="21"/>
  <c r="V450" i="18"/>
  <c r="B449" i="18"/>
  <c r="F449" i="18"/>
  <c r="J449" i="18"/>
  <c r="X449" i="18" s="1"/>
  <c r="N449" i="18"/>
  <c r="Y449" i="18" s="1"/>
  <c r="R449" i="18"/>
  <c r="AC449" i="18"/>
  <c r="AG449" i="18" s="1"/>
  <c r="CH462" i="21"/>
  <c r="CG462" i="21"/>
  <c r="CF462" i="21"/>
  <c r="CE462" i="21"/>
  <c r="CD462" i="21"/>
  <c r="BW462" i="21"/>
  <c r="BQ462" i="21"/>
  <c r="BS462" i="21" s="1"/>
  <c r="DC462" i="21" s="1"/>
  <c r="V449" i="18" l="1"/>
  <c r="Z449" i="18"/>
  <c r="W449" i="18"/>
  <c r="B448" i="18"/>
  <c r="F448" i="18"/>
  <c r="J448" i="18"/>
  <c r="N448" i="18"/>
  <c r="R448" i="18"/>
  <c r="AC448" i="18"/>
  <c r="BW461" i="21"/>
  <c r="CD461" i="21"/>
  <c r="CE461" i="21"/>
  <c r="CF461" i="21"/>
  <c r="CG461" i="21"/>
  <c r="CH461" i="21"/>
  <c r="BQ461" i="21"/>
  <c r="W448" i="18" l="1"/>
  <c r="BS461" i="21"/>
  <c r="X448" i="18"/>
  <c r="Z448" i="18"/>
  <c r="Y448" i="18"/>
  <c r="V448" i="18"/>
  <c r="AG448" i="18"/>
  <c r="B447" i="18"/>
  <c r="F447" i="18"/>
  <c r="J447" i="18"/>
  <c r="N447" i="18"/>
  <c r="R447" i="18"/>
  <c r="AC447" i="18"/>
  <c r="BW460" i="21"/>
  <c r="CD460" i="21"/>
  <c r="CE460" i="21"/>
  <c r="CF460" i="21"/>
  <c r="CG460" i="21"/>
  <c r="CH460" i="21"/>
  <c r="BQ460" i="21"/>
  <c r="BS460" i="21" s="1"/>
  <c r="V447" i="18" l="1"/>
  <c r="DC461" i="21"/>
  <c r="X447" i="18"/>
  <c r="AG447" i="18"/>
  <c r="Z447" i="18"/>
  <c r="Y447" i="18"/>
  <c r="W447" i="18"/>
  <c r="DC460" i="21"/>
  <c r="B446" i="18"/>
  <c r="V446" i="18" s="1"/>
  <c r="F446" i="18"/>
  <c r="J446" i="18"/>
  <c r="X446" i="18" s="1"/>
  <c r="N446" i="18"/>
  <c r="Y446" i="18" s="1"/>
  <c r="R446" i="18"/>
  <c r="AC446" i="18"/>
  <c r="Z446" i="18" s="1"/>
  <c r="BW459" i="21"/>
  <c r="CD459" i="21"/>
  <c r="CE459" i="21"/>
  <c r="CF459" i="21"/>
  <c r="CG459" i="21"/>
  <c r="CH459" i="21"/>
  <c r="BQ459" i="21"/>
  <c r="BS459" i="21" s="1"/>
  <c r="DC459" i="21" s="1"/>
  <c r="AG446" i="18" l="1"/>
  <c r="W446" i="18"/>
  <c r="B445" i="18"/>
  <c r="D456" i="18" s="1"/>
  <c r="F445" i="18"/>
  <c r="H456" i="18" s="1"/>
  <c r="J445" i="18"/>
  <c r="L456" i="18" s="1"/>
  <c r="N445" i="18"/>
  <c r="P456" i="18" s="1"/>
  <c r="R445" i="18"/>
  <c r="T456" i="18" s="1"/>
  <c r="AC445" i="18"/>
  <c r="AD456" i="18" s="1"/>
  <c r="BW458" i="21"/>
  <c r="CD458" i="21"/>
  <c r="CE458" i="21"/>
  <c r="CF458" i="21"/>
  <c r="CG458" i="21"/>
  <c r="CH458" i="21"/>
  <c r="BQ458" i="21"/>
  <c r="BS458" i="21" s="1"/>
  <c r="DB469" i="21" s="1"/>
  <c r="DC458" i="21" l="1"/>
  <c r="W445" i="18"/>
  <c r="V445" i="18"/>
  <c r="X445" i="18"/>
  <c r="Z445" i="18"/>
  <c r="Y445" i="18"/>
  <c r="AG445" i="18"/>
  <c r="B444" i="18" l="1"/>
  <c r="F444" i="18"/>
  <c r="J444" i="18"/>
  <c r="N444" i="18"/>
  <c r="R444" i="18"/>
  <c r="AC444" i="18"/>
  <c r="CH457" i="21"/>
  <c r="CG457" i="21"/>
  <c r="CF457" i="21"/>
  <c r="CE457" i="21"/>
  <c r="CD457" i="21"/>
  <c r="BW457" i="21"/>
  <c r="BX469" i="21" s="1"/>
  <c r="BQ457" i="21"/>
  <c r="E12" i="19" l="1"/>
  <c r="T455" i="18"/>
  <c r="E10" i="19"/>
  <c r="L455" i="18"/>
  <c r="E5" i="19"/>
  <c r="AE456" i="18"/>
  <c r="AD455" i="18"/>
  <c r="E11" i="19"/>
  <c r="P455" i="18"/>
  <c r="E9" i="19"/>
  <c r="H455" i="18"/>
  <c r="BS457" i="21"/>
  <c r="DB468" i="21" s="1"/>
  <c r="E8" i="19"/>
  <c r="D455" i="18"/>
  <c r="Z444" i="18"/>
  <c r="W444" i="18"/>
  <c r="Y444" i="18"/>
  <c r="X444" i="18"/>
  <c r="V444" i="18"/>
  <c r="AG444" i="18"/>
  <c r="B443" i="18"/>
  <c r="D454" i="18" s="1"/>
  <c r="F443" i="18"/>
  <c r="H454" i="18" s="1"/>
  <c r="J443" i="18"/>
  <c r="N443" i="18"/>
  <c r="R443" i="18"/>
  <c r="T454" i="18" s="1"/>
  <c r="AC443" i="18"/>
  <c r="CH456" i="21"/>
  <c r="CG456" i="21"/>
  <c r="CF456" i="21"/>
  <c r="CE456" i="21"/>
  <c r="CD456" i="21"/>
  <c r="BW456" i="21"/>
  <c r="BX468" i="21" s="1"/>
  <c r="BQ456" i="21"/>
  <c r="BS456" i="21" s="1"/>
  <c r="CH455" i="21"/>
  <c r="CG455" i="21"/>
  <c r="CF455" i="21"/>
  <c r="CE455" i="21"/>
  <c r="CD455" i="21"/>
  <c r="BW455" i="21"/>
  <c r="BX467" i="21" s="1"/>
  <c r="BQ455" i="21"/>
  <c r="BS455" i="21" s="1"/>
  <c r="DC457" i="21" l="1"/>
  <c r="DB467" i="21"/>
  <c r="AG443" i="18"/>
  <c r="AE455" i="18"/>
  <c r="AD454" i="18"/>
  <c r="Y443" i="18"/>
  <c r="P454" i="18"/>
  <c r="DC455" i="21"/>
  <c r="DB466" i="21"/>
  <c r="X443" i="18"/>
  <c r="L454" i="18"/>
  <c r="Z443" i="18"/>
  <c r="DC456" i="21"/>
  <c r="V443" i="18"/>
  <c r="W443" i="18"/>
  <c r="B442" i="18" l="1"/>
  <c r="D453" i="18" s="1"/>
  <c r="F442" i="18"/>
  <c r="H453" i="18" s="1"/>
  <c r="J442" i="18"/>
  <c r="L453" i="18" s="1"/>
  <c r="N442" i="18"/>
  <c r="P453" i="18" s="1"/>
  <c r="R442" i="18"/>
  <c r="T453" i="18" s="1"/>
  <c r="AC442" i="18"/>
  <c r="AE454" i="18" l="1"/>
  <c r="AD453" i="18"/>
  <c r="V442" i="18"/>
  <c r="W442" i="18"/>
  <c r="Z442" i="18"/>
  <c r="Y442" i="18"/>
  <c r="X442" i="18"/>
  <c r="AG442" i="18"/>
  <c r="B441" i="18" l="1"/>
  <c r="D452" i="18" s="1"/>
  <c r="F441" i="18"/>
  <c r="H452" i="18" s="1"/>
  <c r="J441" i="18"/>
  <c r="L452" i="18" s="1"/>
  <c r="N441" i="18"/>
  <c r="P452" i="18" s="1"/>
  <c r="R441" i="18"/>
  <c r="T452" i="18" s="1"/>
  <c r="AC441" i="18"/>
  <c r="AE453" i="18" l="1"/>
  <c r="AD452" i="18"/>
  <c r="W441" i="18"/>
  <c r="V441" i="18"/>
  <c r="Y441" i="18"/>
  <c r="X441" i="18"/>
  <c r="AG441" i="18"/>
  <c r="Z441" i="18"/>
  <c r="BW454" i="21" l="1"/>
  <c r="BX466" i="21" s="1"/>
  <c r="CD454" i="21"/>
  <c r="CE454" i="21"/>
  <c r="CF454" i="21"/>
  <c r="CG454" i="21"/>
  <c r="CH454" i="21"/>
  <c r="BQ454" i="21"/>
  <c r="BS454" i="21" s="1"/>
  <c r="DB465" i="21" s="1"/>
  <c r="DC454" i="21" l="1"/>
  <c r="B440" i="18"/>
  <c r="F440" i="18"/>
  <c r="J440" i="18"/>
  <c r="L451" i="18" s="1"/>
  <c r="N440" i="18"/>
  <c r="P451" i="18" s="1"/>
  <c r="R440" i="18"/>
  <c r="T451" i="18" s="1"/>
  <c r="AC440" i="18"/>
  <c r="AE452" i="18" s="1"/>
  <c r="W440" i="18" l="1"/>
  <c r="H451" i="18"/>
  <c r="V440" i="18"/>
  <c r="D451" i="18"/>
  <c r="AD451" i="18"/>
  <c r="Z440" i="18"/>
  <c r="X440" i="18"/>
  <c r="AG440" i="18"/>
  <c r="Y440" i="18"/>
  <c r="BW453" i="21" l="1"/>
  <c r="BX465" i="21" s="1"/>
  <c r="CD453" i="21"/>
  <c r="CE453" i="21"/>
  <c r="CF453" i="21"/>
  <c r="CG453" i="21"/>
  <c r="CH453" i="21"/>
  <c r="BQ453" i="21"/>
  <c r="BS453" i="21" s="1"/>
  <c r="DB464" i="21" s="1"/>
  <c r="DC453" i="21" l="1"/>
  <c r="B439" i="18"/>
  <c r="F439" i="18"/>
  <c r="J439" i="18"/>
  <c r="N439" i="18"/>
  <c r="R439" i="18"/>
  <c r="AC439" i="18"/>
  <c r="W439" i="18" s="1"/>
  <c r="AG439" i="18"/>
  <c r="BW452" i="21"/>
  <c r="CD452" i="21"/>
  <c r="CE452" i="21"/>
  <c r="CF452" i="21"/>
  <c r="CG452" i="21"/>
  <c r="CH452" i="21"/>
  <c r="BQ452" i="21"/>
  <c r="BS452" i="21" l="1"/>
  <c r="DC452" i="21" s="1"/>
  <c r="P450" i="18"/>
  <c r="H450" i="18"/>
  <c r="V439" i="18"/>
  <c r="D450" i="18"/>
  <c r="DB463" i="21"/>
  <c r="Z439" i="18"/>
  <c r="T450" i="18"/>
  <c r="BX464" i="21"/>
  <c r="L450" i="18"/>
  <c r="AE451" i="18"/>
  <c r="AD450" i="18"/>
  <c r="X439" i="18"/>
  <c r="Y439" i="18"/>
  <c r="B438" i="18" l="1"/>
  <c r="D449" i="18" s="1"/>
  <c r="F438" i="18"/>
  <c r="J438" i="18"/>
  <c r="L449" i="18" s="1"/>
  <c r="N438" i="18"/>
  <c r="P449" i="18" s="1"/>
  <c r="R438" i="18"/>
  <c r="T449" i="18" s="1"/>
  <c r="AC438" i="18"/>
  <c r="CH451" i="21"/>
  <c r="CG451" i="21"/>
  <c r="CF451" i="21"/>
  <c r="CE451" i="21"/>
  <c r="CD451" i="21"/>
  <c r="BW451" i="21"/>
  <c r="BQ451" i="21"/>
  <c r="H449" i="18" l="1"/>
  <c r="BX463" i="21"/>
  <c r="BS451" i="21"/>
  <c r="X438" i="18"/>
  <c r="AD449" i="18"/>
  <c r="AE450" i="18"/>
  <c r="W438" i="18"/>
  <c r="V438" i="18"/>
  <c r="AG438" i="18"/>
  <c r="Z438" i="18"/>
  <c r="Y438" i="18"/>
  <c r="DB462" i="21" l="1"/>
  <c r="DC451" i="21"/>
  <c r="B437" i="18" l="1"/>
  <c r="F437" i="18"/>
  <c r="J437" i="18"/>
  <c r="L448" i="18" s="1"/>
  <c r="N437" i="18"/>
  <c r="R437" i="18"/>
  <c r="T448" i="18" s="1"/>
  <c r="AC437" i="18"/>
  <c r="B436" i="18"/>
  <c r="F436" i="18"/>
  <c r="J436" i="18"/>
  <c r="N436" i="18"/>
  <c r="R436" i="18"/>
  <c r="AC436" i="18"/>
  <c r="BW450" i="21"/>
  <c r="BX462" i="21" s="1"/>
  <c r="CD450" i="21"/>
  <c r="CE450" i="21"/>
  <c r="CF450" i="21"/>
  <c r="CG450" i="21"/>
  <c r="CH450" i="21"/>
  <c r="BQ450" i="21"/>
  <c r="BS450" i="21" s="1"/>
  <c r="DC450" i="21" s="1"/>
  <c r="X436" i="18" l="1"/>
  <c r="D447" i="18"/>
  <c r="Z436" i="18"/>
  <c r="T447" i="18"/>
  <c r="AD447" i="18"/>
  <c r="AE448" i="18"/>
  <c r="AE449" i="18"/>
  <c r="AD448" i="18"/>
  <c r="L447" i="18"/>
  <c r="W437" i="18"/>
  <c r="H448" i="18"/>
  <c r="W436" i="18"/>
  <c r="Y436" i="18"/>
  <c r="P447" i="18"/>
  <c r="V436" i="18"/>
  <c r="P448" i="18"/>
  <c r="DB461" i="21"/>
  <c r="AG436" i="18"/>
  <c r="H447" i="18"/>
  <c r="V437" i="18"/>
  <c r="D448" i="18"/>
  <c r="Y437" i="18"/>
  <c r="X437" i="18"/>
  <c r="Z437" i="18"/>
  <c r="AG437" i="18"/>
  <c r="CH449" i="21" l="1"/>
  <c r="CG449" i="21"/>
  <c r="CF449" i="21"/>
  <c r="CE449" i="21"/>
  <c r="CD449" i="21"/>
  <c r="BW449" i="21"/>
  <c r="BQ449" i="21"/>
  <c r="BS449" i="21" s="1"/>
  <c r="DB460" i="21" l="1"/>
  <c r="DC449" i="21"/>
  <c r="BX461" i="21"/>
  <c r="B435" i="18" l="1"/>
  <c r="F435" i="18"/>
  <c r="H446" i="18" s="1"/>
  <c r="J435" i="18"/>
  <c r="L446" i="18" s="1"/>
  <c r="N435" i="18"/>
  <c r="P446" i="18" s="1"/>
  <c r="R435" i="18"/>
  <c r="AC435" i="18"/>
  <c r="X435" i="18" s="1"/>
  <c r="BW448" i="21"/>
  <c r="CD448" i="21"/>
  <c r="CE448" i="21"/>
  <c r="CF448" i="21"/>
  <c r="CG448" i="21"/>
  <c r="CH448" i="21"/>
  <c r="BQ448" i="21"/>
  <c r="BS448" i="21" s="1"/>
  <c r="DB459" i="21" s="1"/>
  <c r="AG435" i="18" l="1"/>
  <c r="W435" i="18"/>
  <c r="AE447" i="18"/>
  <c r="AD446" i="18"/>
  <c r="Y435" i="18"/>
  <c r="Z435" i="18"/>
  <c r="T446" i="18"/>
  <c r="V435" i="18"/>
  <c r="D446" i="18"/>
  <c r="BX460" i="21"/>
  <c r="DC448" i="21"/>
  <c r="B434" i="18"/>
  <c r="D445" i="18" s="1"/>
  <c r="F434" i="18"/>
  <c r="H445" i="18" s="1"/>
  <c r="J434" i="18"/>
  <c r="L445" i="18" s="1"/>
  <c r="N434" i="18"/>
  <c r="P445" i="18" s="1"/>
  <c r="R434" i="18"/>
  <c r="T445" i="18" s="1"/>
  <c r="AC434" i="18"/>
  <c r="CD446" i="21"/>
  <c r="CE446" i="21"/>
  <c r="CF446" i="21"/>
  <c r="CG446" i="21"/>
  <c r="CH446" i="21"/>
  <c r="CD447" i="21"/>
  <c r="CE447" i="21"/>
  <c r="CF447" i="21"/>
  <c r="CG447" i="21"/>
  <c r="CH447" i="21"/>
  <c r="BW447" i="21"/>
  <c r="BX459" i="21" l="1"/>
  <c r="X434" i="18"/>
  <c r="AE446" i="18"/>
  <c r="AD445" i="18"/>
  <c r="W434" i="18"/>
  <c r="AG434" i="18"/>
  <c r="Z434" i="18"/>
  <c r="V434" i="18"/>
  <c r="Y434" i="18"/>
  <c r="B433" i="18"/>
  <c r="D444" i="18" s="1"/>
  <c r="F433" i="18"/>
  <c r="H444" i="18" s="1"/>
  <c r="J433" i="18"/>
  <c r="L444" i="18" s="1"/>
  <c r="N433" i="18"/>
  <c r="P444" i="18" s="1"/>
  <c r="R433" i="18"/>
  <c r="T444" i="18" s="1"/>
  <c r="AC433" i="18"/>
  <c r="BW446" i="21"/>
  <c r="X433" i="18" l="1"/>
  <c r="AE445" i="18"/>
  <c r="AD444" i="18"/>
  <c r="BX458" i="21"/>
  <c r="AG433" i="18"/>
  <c r="Z433" i="18"/>
  <c r="V433" i="18"/>
  <c r="W433" i="18"/>
  <c r="Y433" i="18"/>
  <c r="B432" i="18" l="1"/>
  <c r="D443" i="18" s="1"/>
  <c r="F432" i="18"/>
  <c r="H443" i="18" s="1"/>
  <c r="J432" i="18"/>
  <c r="L443" i="18" s="1"/>
  <c r="N432" i="18"/>
  <c r="R432" i="18"/>
  <c r="T443" i="18" s="1"/>
  <c r="AC432" i="18"/>
  <c r="BW445" i="21"/>
  <c r="CD445" i="21"/>
  <c r="CE445" i="21"/>
  <c r="CF445" i="21"/>
  <c r="CG445" i="21"/>
  <c r="CH445" i="21"/>
  <c r="X432" i="18" l="1"/>
  <c r="AD443" i="18"/>
  <c r="AE444" i="18"/>
  <c r="BX457" i="21"/>
  <c r="Y432" i="18"/>
  <c r="P443" i="18"/>
  <c r="W432" i="18"/>
  <c r="AG432" i="18"/>
  <c r="Z432" i="18"/>
  <c r="V432" i="18"/>
  <c r="BQ445" i="21"/>
  <c r="BS445" i="21" s="1"/>
  <c r="BQ446" i="21"/>
  <c r="BS446" i="21" s="1"/>
  <c r="BQ447" i="21"/>
  <c r="BS447" i="21" s="1"/>
  <c r="B431" i="18"/>
  <c r="D442" i="18" s="1"/>
  <c r="F431" i="18"/>
  <c r="H442" i="18" s="1"/>
  <c r="J431" i="18"/>
  <c r="L442" i="18" s="1"/>
  <c r="N431" i="18"/>
  <c r="P442" i="18" s="1"/>
  <c r="R431" i="18"/>
  <c r="T442" i="18" s="1"/>
  <c r="AC431" i="18"/>
  <c r="BW444" i="21"/>
  <c r="BX456" i="21" s="1"/>
  <c r="CD444" i="21"/>
  <c r="CE444" i="21"/>
  <c r="CF444" i="21"/>
  <c r="CG444" i="21"/>
  <c r="CH444" i="21"/>
  <c r="BQ444" i="21"/>
  <c r="BS444" i="21" s="1"/>
  <c r="DC444" i="21" l="1"/>
  <c r="DB455" i="21"/>
  <c r="X431" i="18"/>
  <c r="AE443" i="18"/>
  <c r="AD442" i="18"/>
  <c r="DB458" i="21"/>
  <c r="DC447" i="21"/>
  <c r="DB457" i="21"/>
  <c r="DC446" i="21"/>
  <c r="DB456" i="21"/>
  <c r="DC445" i="21"/>
  <c r="W431" i="18"/>
  <c r="AG431" i="18"/>
  <c r="Z431" i="18"/>
  <c r="V431" i="18"/>
  <c r="Y431" i="18"/>
  <c r="B430" i="18" l="1"/>
  <c r="D441" i="18" s="1"/>
  <c r="F430" i="18"/>
  <c r="H441" i="18" s="1"/>
  <c r="J430" i="18"/>
  <c r="L441" i="18" s="1"/>
  <c r="N430" i="18"/>
  <c r="P441" i="18" s="1"/>
  <c r="R430" i="18"/>
  <c r="T441" i="18" s="1"/>
  <c r="AC430" i="18"/>
  <c r="X430" i="18" l="1"/>
  <c r="AE442" i="18"/>
  <c r="AD441" i="18"/>
  <c r="W430" i="18"/>
  <c r="AG430" i="18"/>
  <c r="Z430" i="18"/>
  <c r="V430" i="18"/>
  <c r="Y430" i="18"/>
  <c r="BW443" i="21" l="1"/>
  <c r="CD443" i="21"/>
  <c r="CE443" i="21"/>
  <c r="CF443" i="21"/>
  <c r="CG443" i="21"/>
  <c r="CH443" i="21"/>
  <c r="BQ443" i="21"/>
  <c r="BS443" i="21" s="1"/>
  <c r="DB454" i="21" l="1"/>
  <c r="DC443" i="21"/>
  <c r="BX455" i="21"/>
  <c r="B429" i="18"/>
  <c r="D440" i="18" s="1"/>
  <c r="F429" i="18"/>
  <c r="H440" i="18" s="1"/>
  <c r="J429" i="18"/>
  <c r="L440" i="18" s="1"/>
  <c r="N429" i="18"/>
  <c r="P440" i="18" s="1"/>
  <c r="R429" i="18"/>
  <c r="T440" i="18" s="1"/>
  <c r="AC429" i="18"/>
  <c r="X429" i="18" l="1"/>
  <c r="AE441" i="18"/>
  <c r="AD440" i="18"/>
  <c r="W429" i="18"/>
  <c r="AG429" i="18"/>
  <c r="AI429" i="18" s="1"/>
  <c r="Z429" i="18"/>
  <c r="V429" i="18"/>
  <c r="Y429" i="18"/>
  <c r="BW442" i="21" l="1"/>
  <c r="BX454" i="21" s="1"/>
  <c r="BZ442" i="21"/>
  <c r="CD442" i="21"/>
  <c r="CE442" i="21"/>
  <c r="CF442" i="21"/>
  <c r="CG442" i="21"/>
  <c r="CH442" i="21"/>
  <c r="BQ442" i="21"/>
  <c r="BS442" i="21" l="1"/>
  <c r="CH441" i="21"/>
  <c r="CG441" i="21"/>
  <c r="CF441" i="21"/>
  <c r="CE441" i="21"/>
  <c r="CD441" i="21"/>
  <c r="BZ441" i="21"/>
  <c r="BW441" i="21"/>
  <c r="BQ441" i="21"/>
  <c r="BS441" i="21" s="1"/>
  <c r="B428" i="18"/>
  <c r="D439" i="18" s="1"/>
  <c r="F428" i="18"/>
  <c r="H439" i="18" s="1"/>
  <c r="J428" i="18"/>
  <c r="L439" i="18" s="1"/>
  <c r="N428" i="18"/>
  <c r="P439" i="18" s="1"/>
  <c r="R428" i="18"/>
  <c r="T439" i="18" s="1"/>
  <c r="AC428" i="18"/>
  <c r="B427" i="18"/>
  <c r="F427" i="18"/>
  <c r="J427" i="18"/>
  <c r="N427" i="18"/>
  <c r="P438" i="18" s="1"/>
  <c r="R427" i="18"/>
  <c r="T438" i="18" s="1"/>
  <c r="AC427" i="18"/>
  <c r="CD440" i="21"/>
  <c r="CE440" i="21"/>
  <c r="CF440" i="21"/>
  <c r="CG440" i="21"/>
  <c r="CH440" i="21"/>
  <c r="BW440" i="21"/>
  <c r="BZ440" i="21"/>
  <c r="BQ440" i="21"/>
  <c r="BS440" i="21" s="1"/>
  <c r="H438" i="18" l="1"/>
  <c r="L438" i="18"/>
  <c r="DB451" i="21"/>
  <c r="DC440" i="21"/>
  <c r="DC441" i="21"/>
  <c r="DB452" i="21"/>
  <c r="D438" i="18"/>
  <c r="BX452" i="21"/>
  <c r="X428" i="18"/>
  <c r="AE440" i="18"/>
  <c r="AD439" i="18"/>
  <c r="DB453" i="21"/>
  <c r="BX453" i="21"/>
  <c r="X427" i="18"/>
  <c r="AE439" i="18"/>
  <c r="AD438" i="18"/>
  <c r="W427" i="18"/>
  <c r="DC442" i="21"/>
  <c r="W428" i="18"/>
  <c r="AG428" i="18"/>
  <c r="AI428" i="18" s="1"/>
  <c r="Z428" i="18"/>
  <c r="V428" i="18"/>
  <c r="Y428" i="18"/>
  <c r="AG427" i="18"/>
  <c r="AI427" i="18" s="1"/>
  <c r="Z427" i="18"/>
  <c r="V427" i="18"/>
  <c r="Y427" i="18"/>
  <c r="B426" i="18" l="1"/>
  <c r="D437" i="18" s="1"/>
  <c r="F426" i="18"/>
  <c r="H437" i="18" s="1"/>
  <c r="J426" i="18"/>
  <c r="L437" i="18" s="1"/>
  <c r="N426" i="18"/>
  <c r="R426" i="18"/>
  <c r="T437" i="18" s="1"/>
  <c r="AC426" i="18"/>
  <c r="BW439" i="21"/>
  <c r="BX451" i="21" s="1"/>
  <c r="BZ439" i="21"/>
  <c r="CD439" i="21"/>
  <c r="CE439" i="21"/>
  <c r="CF439" i="21"/>
  <c r="CG439" i="21"/>
  <c r="CH439" i="21"/>
  <c r="X426" i="18" l="1"/>
  <c r="AE438" i="18"/>
  <c r="AD437" i="18"/>
  <c r="Y426" i="18"/>
  <c r="P437" i="18"/>
  <c r="Z426" i="18"/>
  <c r="W426" i="18"/>
  <c r="AG426" i="18"/>
  <c r="AI426" i="18" s="1"/>
  <c r="V426" i="18"/>
  <c r="BQ439" i="21"/>
  <c r="BS439" i="21" s="1"/>
  <c r="DB450" i="21" s="1"/>
  <c r="BQ438" i="21"/>
  <c r="BS438" i="21" s="1"/>
  <c r="DC439" i="21" l="1"/>
  <c r="DB449" i="21"/>
  <c r="B425" i="18"/>
  <c r="F425" i="18"/>
  <c r="H436" i="18" s="1"/>
  <c r="J425" i="18"/>
  <c r="L436" i="18" s="1"/>
  <c r="N425" i="18"/>
  <c r="P436" i="18" s="1"/>
  <c r="R425" i="18"/>
  <c r="T436" i="18" s="1"/>
  <c r="AC425" i="18"/>
  <c r="BW438" i="21"/>
  <c r="BZ438" i="21"/>
  <c r="CD438" i="21"/>
  <c r="CE438" i="21"/>
  <c r="CF438" i="21"/>
  <c r="CG438" i="21"/>
  <c r="CH438" i="21"/>
  <c r="DC438" i="21"/>
  <c r="BX450" i="21" l="1"/>
  <c r="X425" i="18"/>
  <c r="AD436" i="18"/>
  <c r="AE437" i="18"/>
  <c r="D436" i="18"/>
  <c r="W425" i="18"/>
  <c r="AG425" i="18"/>
  <c r="Z425" i="18"/>
  <c r="V425" i="18"/>
  <c r="Y425" i="18"/>
  <c r="AI425" i="18" l="1"/>
  <c r="B424" i="18"/>
  <c r="D435" i="18" s="1"/>
  <c r="F424" i="18"/>
  <c r="H435" i="18" s="1"/>
  <c r="J424" i="18"/>
  <c r="L435" i="18" s="1"/>
  <c r="N424" i="18"/>
  <c r="P435" i="18" s="1"/>
  <c r="R424" i="18"/>
  <c r="T435" i="18" s="1"/>
  <c r="AC424" i="18"/>
  <c r="X424" i="18" l="1"/>
  <c r="AE436" i="18"/>
  <c r="AD435" i="18"/>
  <c r="W424" i="18"/>
  <c r="AG424" i="18"/>
  <c r="Z424" i="18"/>
  <c r="V424" i="18"/>
  <c r="Y424" i="18"/>
  <c r="AI424" i="18" l="1"/>
  <c r="BW437" i="21"/>
  <c r="BX449" i="21" s="1"/>
  <c r="BZ437" i="21"/>
  <c r="CD437" i="21"/>
  <c r="CE437" i="21"/>
  <c r="CF437" i="21"/>
  <c r="CG437" i="21"/>
  <c r="CH437" i="21"/>
  <c r="BQ437" i="21"/>
  <c r="BS437" i="21" s="1"/>
  <c r="BO437" i="21"/>
  <c r="DC437" i="21" l="1"/>
  <c r="DB448" i="21"/>
  <c r="B423" i="18"/>
  <c r="D434" i="18" s="1"/>
  <c r="F423" i="18"/>
  <c r="H434" i="18" s="1"/>
  <c r="J423" i="18"/>
  <c r="L434" i="18" s="1"/>
  <c r="N423" i="18"/>
  <c r="P434" i="18" s="1"/>
  <c r="R423" i="18"/>
  <c r="T434" i="18" s="1"/>
  <c r="AC423" i="18"/>
  <c r="CD436" i="21"/>
  <c r="CE436" i="21"/>
  <c r="CF436" i="21"/>
  <c r="CG436" i="21"/>
  <c r="CH436" i="21"/>
  <c r="BW436" i="21"/>
  <c r="BX448" i="21" s="1"/>
  <c r="BZ436" i="21"/>
  <c r="BQ436" i="21"/>
  <c r="BO436" i="21"/>
  <c r="X423" i="18" l="1"/>
  <c r="AE435" i="18"/>
  <c r="AD434" i="18"/>
  <c r="BS436" i="21"/>
  <c r="DB447" i="21" s="1"/>
  <c r="W423" i="18"/>
  <c r="AG423" i="18"/>
  <c r="AI423" i="18" s="1"/>
  <c r="Z423" i="18"/>
  <c r="V423" i="18"/>
  <c r="Y423" i="18"/>
  <c r="B422" i="18"/>
  <c r="D433" i="18" s="1"/>
  <c r="F422" i="18"/>
  <c r="H433" i="18" s="1"/>
  <c r="J422" i="18"/>
  <c r="L433" i="18" s="1"/>
  <c r="N422" i="18"/>
  <c r="P433" i="18" s="1"/>
  <c r="R422" i="18"/>
  <c r="T433" i="18" s="1"/>
  <c r="AC422" i="18"/>
  <c r="BW435" i="21"/>
  <c r="BX447" i="21" s="1"/>
  <c r="CD435" i="21"/>
  <c r="CE435" i="21"/>
  <c r="CF435" i="21"/>
  <c r="CG435" i="21"/>
  <c r="CH435" i="21"/>
  <c r="BQ435" i="21"/>
  <c r="BS435" i="21" s="1"/>
  <c r="BO435" i="21"/>
  <c r="DC435" i="21" l="1"/>
  <c r="DB446" i="21"/>
  <c r="X422" i="18"/>
  <c r="AE434" i="18"/>
  <c r="AD433" i="18"/>
  <c r="Y422" i="18"/>
  <c r="DC436" i="21"/>
  <c r="W422" i="18"/>
  <c r="AG422" i="18"/>
  <c r="Z422" i="18"/>
  <c r="V422" i="18"/>
  <c r="B421" i="18" l="1"/>
  <c r="D432" i="18" s="1"/>
  <c r="F421" i="18"/>
  <c r="H432" i="18" s="1"/>
  <c r="J421" i="18"/>
  <c r="L432" i="18" s="1"/>
  <c r="N421" i="18"/>
  <c r="P432" i="18" s="1"/>
  <c r="R421" i="18"/>
  <c r="T432" i="18" s="1"/>
  <c r="AC421" i="18"/>
  <c r="X421" i="18" l="1"/>
  <c r="AE433" i="18"/>
  <c r="AD432" i="18"/>
  <c r="AG421" i="18"/>
  <c r="Z421" i="18"/>
  <c r="V421" i="18"/>
  <c r="Y421" i="18"/>
  <c r="W421" i="18"/>
  <c r="CD434" i="21" l="1"/>
  <c r="CE434" i="21"/>
  <c r="CF434" i="21"/>
  <c r="CG434" i="21"/>
  <c r="CH434" i="21"/>
  <c r="BW434" i="21"/>
  <c r="BX446" i="21" s="1"/>
  <c r="BQ434" i="21"/>
  <c r="BS434" i="21" s="1"/>
  <c r="DA469" i="21" s="1"/>
  <c r="BO434" i="21"/>
  <c r="DC434" i="21" l="1"/>
  <c r="DB445" i="21"/>
  <c r="B420" i="18"/>
  <c r="D431" i="18" s="1"/>
  <c r="F420" i="18"/>
  <c r="H431" i="18" s="1"/>
  <c r="J420" i="18"/>
  <c r="L431" i="18" s="1"/>
  <c r="N420" i="18"/>
  <c r="P431" i="18" s="1"/>
  <c r="R420" i="18"/>
  <c r="T431" i="18" s="1"/>
  <c r="AC420" i="18"/>
  <c r="BW433" i="21"/>
  <c r="BX445" i="21" s="1"/>
  <c r="CD433" i="21"/>
  <c r="CE433" i="21"/>
  <c r="CF433" i="21"/>
  <c r="CG433" i="21"/>
  <c r="CH433" i="21"/>
  <c r="BQ433" i="21"/>
  <c r="BO433" i="21"/>
  <c r="AE432" i="18" l="1"/>
  <c r="AD431" i="18"/>
  <c r="BS433" i="21"/>
  <c r="X420" i="18"/>
  <c r="AG420" i="18"/>
  <c r="Z420" i="18"/>
  <c r="V420" i="18"/>
  <c r="Y420" i="18"/>
  <c r="W420" i="18"/>
  <c r="DB444" i="21" l="1"/>
  <c r="DA468" i="21"/>
  <c r="DC433" i="21"/>
  <c r="B419" i="18"/>
  <c r="D430" i="18" s="1"/>
  <c r="F419" i="18"/>
  <c r="H430" i="18" s="1"/>
  <c r="J419" i="18"/>
  <c r="L430" i="18" s="1"/>
  <c r="N419" i="18"/>
  <c r="P430" i="18" s="1"/>
  <c r="R419" i="18"/>
  <c r="T430" i="18" s="1"/>
  <c r="AC419" i="18"/>
  <c r="CD432" i="21"/>
  <c r="CE432" i="21"/>
  <c r="CF432" i="21"/>
  <c r="CG432" i="21"/>
  <c r="CH432" i="21"/>
  <c r="CD431" i="21"/>
  <c r="BW432" i="21"/>
  <c r="BX444" i="21" s="1"/>
  <c r="BQ432" i="21"/>
  <c r="BO432" i="21"/>
  <c r="BS432" i="21" s="1"/>
  <c r="DA467" i="21" s="1"/>
  <c r="DC432" i="21" l="1"/>
  <c r="DB443" i="21"/>
  <c r="AE431" i="18"/>
  <c r="AD430" i="18"/>
  <c r="Y419" i="18"/>
  <c r="X419" i="18"/>
  <c r="W419" i="18"/>
  <c r="AG419" i="18"/>
  <c r="Z419" i="18"/>
  <c r="V419" i="18"/>
  <c r="B418" i="18"/>
  <c r="D429" i="18" s="1"/>
  <c r="F418" i="18"/>
  <c r="H429" i="18" s="1"/>
  <c r="J418" i="18"/>
  <c r="N418" i="18"/>
  <c r="P429" i="18" s="1"/>
  <c r="R418" i="18"/>
  <c r="AC418" i="18"/>
  <c r="AG418" i="18" l="1"/>
  <c r="AE430" i="18"/>
  <c r="AD429" i="18"/>
  <c r="Z418" i="18"/>
  <c r="T429" i="18"/>
  <c r="X418" i="18"/>
  <c r="L429" i="18"/>
  <c r="V418" i="18"/>
  <c r="Y418" i="18"/>
  <c r="W418" i="18"/>
  <c r="BW431" i="21" l="1"/>
  <c r="BX443" i="21" s="1"/>
  <c r="CE431" i="21"/>
  <c r="CF431" i="21"/>
  <c r="CG431" i="21"/>
  <c r="CH431" i="21"/>
  <c r="BQ431" i="21"/>
  <c r="BO431" i="21"/>
  <c r="BS431" i="21" l="1"/>
  <c r="DA466" i="21" s="1"/>
  <c r="DB442" i="21"/>
  <c r="AC417" i="18"/>
  <c r="AC416" i="18"/>
  <c r="AC415" i="18"/>
  <c r="AC414" i="18"/>
  <c r="AC413" i="18"/>
  <c r="AE425" i="18" s="1"/>
  <c r="AC412" i="18"/>
  <c r="AC411" i="18"/>
  <c r="AC410" i="18"/>
  <c r="AC409" i="18"/>
  <c r="AC408" i="18"/>
  <c r="AC407" i="18"/>
  <c r="AC406" i="18"/>
  <c r="AE418" i="18" s="1"/>
  <c r="AC405" i="18"/>
  <c r="AC403" i="18"/>
  <c r="AC402" i="18"/>
  <c r="AC401" i="18"/>
  <c r="AC400" i="18"/>
  <c r="AC399" i="18"/>
  <c r="AC398" i="18"/>
  <c r="AC397" i="18"/>
  <c r="AC396" i="18"/>
  <c r="AC395" i="18"/>
  <c r="AC394" i="18"/>
  <c r="AC393" i="18"/>
  <c r="AC392" i="18"/>
  <c r="AC391" i="18"/>
  <c r="AC390" i="18"/>
  <c r="AC389" i="18"/>
  <c r="AC388" i="18"/>
  <c r="AC387" i="18"/>
  <c r="AC386" i="18"/>
  <c r="AC385" i="18"/>
  <c r="AC384" i="18"/>
  <c r="AC383" i="18"/>
  <c r="AC382" i="18"/>
  <c r="AC381" i="18"/>
  <c r="AC380" i="18"/>
  <c r="AC379" i="18"/>
  <c r="AC378" i="18"/>
  <c r="AC377" i="18"/>
  <c r="AC376" i="18"/>
  <c r="AC375" i="18"/>
  <c r="AC374" i="18"/>
  <c r="AC373" i="18"/>
  <c r="AC372" i="18"/>
  <c r="AC371" i="18"/>
  <c r="AC370" i="18"/>
  <c r="AC369" i="18"/>
  <c r="AC368" i="18"/>
  <c r="AC367" i="18"/>
  <c r="AC366" i="18"/>
  <c r="AC365" i="18"/>
  <c r="AC364" i="18"/>
  <c r="AC363" i="18"/>
  <c r="AC362" i="18"/>
  <c r="AC361" i="18"/>
  <c r="AC360" i="18"/>
  <c r="AC359" i="18"/>
  <c r="AC358" i="18"/>
  <c r="AC357" i="18"/>
  <c r="AC356" i="18"/>
  <c r="AC355" i="18"/>
  <c r="AC354" i="18"/>
  <c r="AC353" i="18"/>
  <c r="AC352" i="18"/>
  <c r="AC351" i="18"/>
  <c r="AC350" i="18"/>
  <c r="AC349" i="18"/>
  <c r="AC348" i="18"/>
  <c r="AC347" i="18"/>
  <c r="AC346" i="18"/>
  <c r="AC345" i="18"/>
  <c r="AC344" i="18"/>
  <c r="AC343" i="18"/>
  <c r="AC342" i="18"/>
  <c r="AC341" i="18"/>
  <c r="AC340" i="18"/>
  <c r="AC339" i="18"/>
  <c r="AC338" i="18"/>
  <c r="AC337" i="18"/>
  <c r="AC336" i="18"/>
  <c r="AC335" i="18"/>
  <c r="AC334" i="18"/>
  <c r="AC333" i="18"/>
  <c r="AC332" i="18"/>
  <c r="AC331" i="18"/>
  <c r="AC330" i="18"/>
  <c r="AC329" i="18"/>
  <c r="AC328" i="18"/>
  <c r="AC327" i="18"/>
  <c r="AC326" i="18"/>
  <c r="AC325" i="18"/>
  <c r="AC324" i="18"/>
  <c r="AC323" i="18"/>
  <c r="AC322" i="18"/>
  <c r="AC321" i="18"/>
  <c r="AC320" i="18"/>
  <c r="AC319" i="18"/>
  <c r="AC318" i="18"/>
  <c r="AC317" i="18"/>
  <c r="AC316" i="18"/>
  <c r="AC315" i="18"/>
  <c r="AC314" i="18"/>
  <c r="AC313" i="18"/>
  <c r="AC312" i="18"/>
  <c r="AC311" i="18"/>
  <c r="AC310" i="18"/>
  <c r="AC309" i="18"/>
  <c r="AC308" i="18"/>
  <c r="AC307" i="18"/>
  <c r="AC306" i="18"/>
  <c r="AC305" i="18"/>
  <c r="AC304" i="18"/>
  <c r="AC303" i="18"/>
  <c r="AC302" i="18"/>
  <c r="AC301" i="18"/>
  <c r="AC300" i="18"/>
  <c r="AC299" i="18"/>
  <c r="AC298" i="18"/>
  <c r="AC297" i="18"/>
  <c r="AC296" i="18"/>
  <c r="AC295" i="18"/>
  <c r="AC294" i="18"/>
  <c r="AC293" i="18"/>
  <c r="AC292" i="18"/>
  <c r="AC291" i="18"/>
  <c r="AC290" i="18"/>
  <c r="AC289" i="18"/>
  <c r="AC288" i="18"/>
  <c r="AC287" i="18"/>
  <c r="AC286" i="18"/>
  <c r="AC285" i="18"/>
  <c r="AC284" i="18"/>
  <c r="AC283" i="18"/>
  <c r="AC282" i="18"/>
  <c r="AC281" i="18"/>
  <c r="AC280" i="18"/>
  <c r="AC279" i="18"/>
  <c r="AC278" i="18"/>
  <c r="AC277" i="18"/>
  <c r="AC276" i="18"/>
  <c r="AC275" i="18"/>
  <c r="AC274" i="18"/>
  <c r="AC273" i="18"/>
  <c r="AC272" i="18"/>
  <c r="AC271" i="18"/>
  <c r="AC270" i="18"/>
  <c r="AC269" i="18"/>
  <c r="AC268" i="18"/>
  <c r="AC267" i="18"/>
  <c r="AC266" i="18"/>
  <c r="AC265" i="18"/>
  <c r="AC264" i="18"/>
  <c r="AC263" i="18"/>
  <c r="AC262" i="18"/>
  <c r="AC261" i="18"/>
  <c r="AC260" i="18"/>
  <c r="AC259" i="18"/>
  <c r="AC258" i="18"/>
  <c r="AC257" i="18"/>
  <c r="AC256" i="18"/>
  <c r="AC255" i="18"/>
  <c r="AC254" i="18"/>
  <c r="AC253" i="18"/>
  <c r="AC252" i="18"/>
  <c r="AC251" i="18"/>
  <c r="AC250" i="18"/>
  <c r="AC249" i="18"/>
  <c r="AC248" i="18"/>
  <c r="AC247" i="18"/>
  <c r="AC246" i="18"/>
  <c r="AC245" i="18"/>
  <c r="AC244" i="18"/>
  <c r="DC431" i="21" l="1"/>
  <c r="AE426" i="18"/>
  <c r="AD425" i="18"/>
  <c r="AE427" i="18"/>
  <c r="AD426" i="18"/>
  <c r="AE428" i="18"/>
  <c r="AD427" i="18"/>
  <c r="AE429" i="18"/>
  <c r="AD428" i="18"/>
  <c r="AE420" i="18"/>
  <c r="AD419" i="18"/>
  <c r="AE421" i="18"/>
  <c r="AD420" i="18"/>
  <c r="AD424" i="18"/>
  <c r="AE422" i="18"/>
  <c r="AD421" i="18"/>
  <c r="AE424" i="18"/>
  <c r="AD423" i="18"/>
  <c r="AE419" i="18"/>
  <c r="AD418" i="18"/>
  <c r="AE423" i="18"/>
  <c r="AD422" i="18"/>
  <c r="B417" i="18"/>
  <c r="D428" i="18" s="1"/>
  <c r="F417" i="18"/>
  <c r="H428" i="18" s="1"/>
  <c r="J417" i="18"/>
  <c r="L428" i="18" s="1"/>
  <c r="N417" i="18"/>
  <c r="P428" i="18" s="1"/>
  <c r="R417" i="18"/>
  <c r="T428" i="18" s="1"/>
  <c r="Z417" i="18"/>
  <c r="BW430" i="21"/>
  <c r="BX442" i="21" s="1"/>
  <c r="CD430" i="21"/>
  <c r="CE430" i="21"/>
  <c r="CF430" i="21"/>
  <c r="CG430" i="21"/>
  <c r="CH430" i="21"/>
  <c r="BQ430" i="21"/>
  <c r="BO430" i="21"/>
  <c r="X417" i="18" l="1"/>
  <c r="BS430" i="21"/>
  <c r="AG417" i="18"/>
  <c r="V417" i="18"/>
  <c r="Y417" i="18"/>
  <c r="W417" i="18"/>
  <c r="DB441" i="21" l="1"/>
  <c r="DA465" i="21"/>
  <c r="DC430" i="21"/>
  <c r="B416" i="18"/>
  <c r="D427" i="18" s="1"/>
  <c r="F416" i="18"/>
  <c r="H427" i="18" s="1"/>
  <c r="J416" i="18"/>
  <c r="N416" i="18"/>
  <c r="P427" i="18" s="1"/>
  <c r="R416" i="18"/>
  <c r="T427" i="18" s="1"/>
  <c r="BW429" i="21"/>
  <c r="BX441" i="21" s="1"/>
  <c r="CD429" i="21"/>
  <c r="CE429" i="21"/>
  <c r="CF429" i="21"/>
  <c r="CG429" i="21"/>
  <c r="CH429" i="21"/>
  <c r="BO429" i="21"/>
  <c r="BQ429" i="21"/>
  <c r="X416" i="18" l="1"/>
  <c r="L427" i="18"/>
  <c r="BS429" i="21"/>
  <c r="V416" i="18"/>
  <c r="AG416" i="18"/>
  <c r="Z416" i="18"/>
  <c r="Y416" i="18"/>
  <c r="W416" i="18"/>
  <c r="B415" i="18"/>
  <c r="D426" i="18" s="1"/>
  <c r="F415" i="18"/>
  <c r="H426" i="18" s="1"/>
  <c r="J415" i="18"/>
  <c r="L426" i="18" s="1"/>
  <c r="N415" i="18"/>
  <c r="P426" i="18" s="1"/>
  <c r="R415" i="18"/>
  <c r="T426" i="18" s="1"/>
  <c r="BW428" i="21"/>
  <c r="BX440" i="21" s="1"/>
  <c r="CD428" i="21"/>
  <c r="CE428" i="21"/>
  <c r="CF428" i="21"/>
  <c r="CG428" i="21"/>
  <c r="CH428" i="21"/>
  <c r="BQ428" i="21"/>
  <c r="BO428" i="21"/>
  <c r="BS428" i="21" s="1"/>
  <c r="DA463" i="21" l="1"/>
  <c r="DB439" i="21"/>
  <c r="X415" i="18"/>
  <c r="DA464" i="21"/>
  <c r="DB440" i="21"/>
  <c r="DC428" i="21"/>
  <c r="DC429" i="21"/>
  <c r="Y415" i="18"/>
  <c r="W415" i="18"/>
  <c r="AG415" i="18"/>
  <c r="Z415" i="18"/>
  <c r="V415" i="18"/>
  <c r="B414" i="18" l="1"/>
  <c r="D425" i="18" s="1"/>
  <c r="F414" i="18"/>
  <c r="H425" i="18" s="1"/>
  <c r="J414" i="18"/>
  <c r="L425" i="18" s="1"/>
  <c r="N414" i="18"/>
  <c r="P425" i="18" s="1"/>
  <c r="R414" i="18"/>
  <c r="T425" i="18" s="1"/>
  <c r="X414" i="18"/>
  <c r="CH427" i="21"/>
  <c r="CG427" i="21"/>
  <c r="CF427" i="21"/>
  <c r="CE427" i="21"/>
  <c r="CD427" i="21"/>
  <c r="BZ427" i="21"/>
  <c r="BW427" i="21"/>
  <c r="BX439" i="21" s="1"/>
  <c r="BQ427" i="21"/>
  <c r="BO427" i="21"/>
  <c r="BS427" i="21" l="1"/>
  <c r="Y414" i="18"/>
  <c r="W414" i="18"/>
  <c r="AG414" i="18"/>
  <c r="Z414" i="18"/>
  <c r="V414" i="18"/>
  <c r="DC427" i="21"/>
  <c r="DA462" i="21" l="1"/>
  <c r="DB438" i="21"/>
  <c r="AI414" i="18"/>
  <c r="B413" i="18"/>
  <c r="F413" i="18"/>
  <c r="H424" i="18" s="1"/>
  <c r="J413" i="18"/>
  <c r="N413" i="18"/>
  <c r="P424" i="18" s="1"/>
  <c r="R413" i="18"/>
  <c r="X413" i="18"/>
  <c r="T424" i="18" l="1"/>
  <c r="D424" i="18"/>
  <c r="L424" i="18"/>
  <c r="Y413" i="18"/>
  <c r="W413" i="18"/>
  <c r="AG413" i="18"/>
  <c r="Z413" i="18"/>
  <c r="V413" i="18"/>
  <c r="AI413" i="18" l="1"/>
  <c r="BW426" i="21"/>
  <c r="BX438" i="21" s="1"/>
  <c r="BZ426" i="21"/>
  <c r="CD426" i="21"/>
  <c r="CE426" i="21"/>
  <c r="CF426" i="21"/>
  <c r="CG426" i="21"/>
  <c r="CH426" i="21"/>
  <c r="BQ426" i="21"/>
  <c r="BS426" i="21" s="1"/>
  <c r="DA461" i="21" s="1"/>
  <c r="BO426" i="21"/>
  <c r="DC426" i="21" l="1"/>
  <c r="DB437" i="21"/>
  <c r="B412" i="18"/>
  <c r="F412" i="18"/>
  <c r="J412" i="18"/>
  <c r="N412" i="18"/>
  <c r="R412" i="18"/>
  <c r="X412" i="18"/>
  <c r="BW425" i="21"/>
  <c r="BX437" i="21" s="1"/>
  <c r="BZ425" i="21"/>
  <c r="CD425" i="21"/>
  <c r="CE425" i="21"/>
  <c r="CF425" i="21"/>
  <c r="CG425" i="21"/>
  <c r="CH425" i="21"/>
  <c r="BQ425" i="21"/>
  <c r="BO425" i="21"/>
  <c r="P423" i="18" l="1"/>
  <c r="H423" i="18"/>
  <c r="BS425" i="21"/>
  <c r="DA460" i="21" s="1"/>
  <c r="T423" i="18"/>
  <c r="L423" i="18"/>
  <c r="D423" i="18"/>
  <c r="Y412" i="18"/>
  <c r="W412" i="18"/>
  <c r="AG412" i="18"/>
  <c r="Z412" i="18"/>
  <c r="V412" i="18"/>
  <c r="B411" i="18"/>
  <c r="D422" i="18" s="1"/>
  <c r="F411" i="18"/>
  <c r="H422" i="18" s="1"/>
  <c r="J411" i="18"/>
  <c r="L422" i="18" s="1"/>
  <c r="N411" i="18"/>
  <c r="P422" i="18" s="1"/>
  <c r="R411" i="18"/>
  <c r="T422" i="18" s="1"/>
  <c r="X411" i="18"/>
  <c r="DB436" i="21" l="1"/>
  <c r="DC425" i="21"/>
  <c r="AI412" i="18"/>
  <c r="Y411" i="18"/>
  <c r="W411" i="18"/>
  <c r="AG411" i="18"/>
  <c r="Z411" i="18"/>
  <c r="V411" i="18"/>
  <c r="AI411" i="18" l="1"/>
  <c r="BW424" i="21"/>
  <c r="BX436" i="21" s="1"/>
  <c r="BZ424" i="21"/>
  <c r="CD424" i="21"/>
  <c r="CE424" i="21"/>
  <c r="CF424" i="21"/>
  <c r="CG424" i="21"/>
  <c r="CH424" i="21"/>
  <c r="BQ424" i="21"/>
  <c r="BO424" i="21"/>
  <c r="BS424" i="21" l="1"/>
  <c r="DA459" i="21" s="1"/>
  <c r="DB435" i="21"/>
  <c r="B410" i="18"/>
  <c r="D421" i="18" s="1"/>
  <c r="F410" i="18"/>
  <c r="H421" i="18" s="1"/>
  <c r="J410" i="18"/>
  <c r="L421" i="18" s="1"/>
  <c r="N410" i="18"/>
  <c r="P421" i="18" s="1"/>
  <c r="R410" i="18"/>
  <c r="T421" i="18" s="1"/>
  <c r="X410" i="18"/>
  <c r="Z410" i="18" l="1"/>
  <c r="Y410" i="18"/>
  <c r="AG410" i="18"/>
  <c r="V410" i="18"/>
  <c r="W410" i="18"/>
  <c r="AI410" i="18" l="1"/>
  <c r="BW423" i="21"/>
  <c r="BX435" i="21" s="1"/>
  <c r="BZ423" i="21"/>
  <c r="CD423" i="21"/>
  <c r="CE423" i="21"/>
  <c r="CF423" i="21"/>
  <c r="CG423" i="21"/>
  <c r="CH423" i="21"/>
  <c r="BQ423" i="21"/>
  <c r="BO423" i="21"/>
  <c r="BS423" i="21" l="1"/>
  <c r="DA458" i="21" s="1"/>
  <c r="B409" i="18"/>
  <c r="D420" i="18" s="1"/>
  <c r="F409" i="18"/>
  <c r="H420" i="18" s="1"/>
  <c r="J409" i="18"/>
  <c r="L420" i="18" s="1"/>
  <c r="N409" i="18"/>
  <c r="P420" i="18" s="1"/>
  <c r="R409" i="18"/>
  <c r="T420" i="18" s="1"/>
  <c r="DC424" i="21"/>
  <c r="BW422" i="21"/>
  <c r="BZ422" i="21"/>
  <c r="CD422" i="21"/>
  <c r="CE422" i="21"/>
  <c r="CF422" i="21"/>
  <c r="CG422" i="21"/>
  <c r="CH422" i="21"/>
  <c r="BQ422" i="21"/>
  <c r="BX434" i="21" l="1"/>
  <c r="DB434" i="21"/>
  <c r="X409" i="18"/>
  <c r="DC423" i="21"/>
  <c r="Z409" i="18"/>
  <c r="Y409" i="18"/>
  <c r="V409" i="18"/>
  <c r="AG409" i="18"/>
  <c r="W409" i="18"/>
  <c r="AI409" i="18" l="1"/>
  <c r="B408" i="18"/>
  <c r="D419" i="18" s="1"/>
  <c r="F408" i="18"/>
  <c r="H419" i="18" s="1"/>
  <c r="J408" i="18"/>
  <c r="L419" i="18" s="1"/>
  <c r="N408" i="18"/>
  <c r="P419" i="18" s="1"/>
  <c r="R408" i="18"/>
  <c r="T419" i="18" s="1"/>
  <c r="BW421" i="21"/>
  <c r="BZ421" i="21"/>
  <c r="CD421" i="21"/>
  <c r="CE421" i="21"/>
  <c r="CF421" i="21"/>
  <c r="CG421" i="21"/>
  <c r="CH421" i="21"/>
  <c r="BX433" i="21" l="1"/>
  <c r="X408" i="18"/>
  <c r="Y408" i="18"/>
  <c r="AG408" i="18"/>
  <c r="V408" i="18"/>
  <c r="W408" i="18"/>
  <c r="Z408" i="18"/>
  <c r="AI408" i="18" l="1"/>
  <c r="BQ421" i="21"/>
  <c r="B407" i="18" l="1"/>
  <c r="D418" i="18" s="1"/>
  <c r="F407" i="18"/>
  <c r="H418" i="18" s="1"/>
  <c r="J407" i="18"/>
  <c r="L418" i="18" s="1"/>
  <c r="N407" i="18"/>
  <c r="P418" i="18" s="1"/>
  <c r="R407" i="18"/>
  <c r="T418" i="18" s="1"/>
  <c r="BW420" i="21"/>
  <c r="BX432" i="21" s="1"/>
  <c r="BZ420" i="21"/>
  <c r="CD420" i="21"/>
  <c r="CE420" i="21"/>
  <c r="CF420" i="21"/>
  <c r="CG420" i="21"/>
  <c r="CH420" i="21"/>
  <c r="BQ420" i="21"/>
  <c r="X407" i="18" l="1"/>
  <c r="Y407" i="18"/>
  <c r="W407" i="18"/>
  <c r="AG407" i="18"/>
  <c r="Z407" i="18"/>
  <c r="V407" i="18"/>
  <c r="AI407" i="18" l="1"/>
  <c r="B406" i="18"/>
  <c r="D417" i="18" s="1"/>
  <c r="F406" i="18"/>
  <c r="H417" i="18" s="1"/>
  <c r="J406" i="18"/>
  <c r="L417" i="18" s="1"/>
  <c r="N406" i="18"/>
  <c r="P417" i="18" s="1"/>
  <c r="R406" i="18"/>
  <c r="T417" i="18" s="1"/>
  <c r="AD417" i="18"/>
  <c r="BW419" i="21"/>
  <c r="BX431" i="21" s="1"/>
  <c r="BZ419" i="21"/>
  <c r="CD419" i="21"/>
  <c r="CE419" i="21"/>
  <c r="CF419" i="21"/>
  <c r="CG419" i="21"/>
  <c r="CH419" i="21"/>
  <c r="BQ419" i="21"/>
  <c r="X406" i="18" l="1"/>
  <c r="Y406" i="18"/>
  <c r="W406" i="18"/>
  <c r="AG406" i="18"/>
  <c r="Z406" i="18"/>
  <c r="V406" i="18"/>
  <c r="D4" i="24"/>
  <c r="C4" i="24"/>
  <c r="J17" i="19"/>
  <c r="J16" i="19"/>
  <c r="B405" i="18"/>
  <c r="D416" i="18" s="1"/>
  <c r="F405" i="18"/>
  <c r="H416" i="18" s="1"/>
  <c r="J405" i="18"/>
  <c r="L416" i="18" s="1"/>
  <c r="N405" i="18"/>
  <c r="P416" i="18" s="1"/>
  <c r="R405" i="18"/>
  <c r="T416" i="18" s="1"/>
  <c r="AD416" i="18" l="1"/>
  <c r="AE417" i="18"/>
  <c r="X405" i="18"/>
  <c r="AI406" i="18"/>
  <c r="Y405" i="18"/>
  <c r="W405" i="18"/>
  <c r="AG405" i="18"/>
  <c r="Z405" i="18"/>
  <c r="V405" i="18"/>
  <c r="AI405" i="18" l="1"/>
  <c r="BW418" i="21"/>
  <c r="BX430" i="21" s="1"/>
  <c r="BZ418" i="21"/>
  <c r="CD418" i="21"/>
  <c r="CE418" i="21"/>
  <c r="CF418" i="21"/>
  <c r="CG418" i="21"/>
  <c r="CH418" i="21"/>
  <c r="BQ418" i="21"/>
  <c r="AC404" i="18" l="1"/>
  <c r="J404" i="18"/>
  <c r="L415" i="18" s="1"/>
  <c r="F404" i="18"/>
  <c r="H415" i="18" s="1"/>
  <c r="J403" i="18"/>
  <c r="F403" i="18"/>
  <c r="B403" i="18"/>
  <c r="J402" i="18"/>
  <c r="L413" i="18" s="1"/>
  <c r="F402" i="18"/>
  <c r="B402" i="18"/>
  <c r="J401" i="18"/>
  <c r="F401" i="18"/>
  <c r="B401" i="18"/>
  <c r="J400" i="18"/>
  <c r="F400" i="18"/>
  <c r="B400" i="18"/>
  <c r="J399" i="18"/>
  <c r="F399" i="18"/>
  <c r="B399" i="18"/>
  <c r="J398" i="18"/>
  <c r="F398" i="18"/>
  <c r="B398" i="18"/>
  <c r="J397" i="18"/>
  <c r="F397" i="18"/>
  <c r="B397" i="18"/>
  <c r="J396" i="18"/>
  <c r="F396" i="18"/>
  <c r="B396" i="18"/>
  <c r="J395" i="18"/>
  <c r="F395" i="18"/>
  <c r="B395" i="18"/>
  <c r="J394" i="18"/>
  <c r="F394" i="18"/>
  <c r="B394" i="18"/>
  <c r="J393" i="18"/>
  <c r="F393" i="18"/>
  <c r="B393" i="18"/>
  <c r="J392" i="18"/>
  <c r="F392" i="18"/>
  <c r="B392" i="18"/>
  <c r="J391" i="18"/>
  <c r="F391" i="18"/>
  <c r="B391" i="18"/>
  <c r="J390" i="18"/>
  <c r="F390" i="18"/>
  <c r="B390" i="18"/>
  <c r="J389" i="18"/>
  <c r="F389" i="18"/>
  <c r="B389" i="18"/>
  <c r="J388" i="18"/>
  <c r="F388" i="18"/>
  <c r="B388" i="18"/>
  <c r="J387" i="18"/>
  <c r="F387" i="18"/>
  <c r="B387" i="18"/>
  <c r="J386" i="18"/>
  <c r="F386" i="18"/>
  <c r="B386" i="18"/>
  <c r="J385" i="18"/>
  <c r="F385" i="18"/>
  <c r="B385" i="18"/>
  <c r="J384" i="18"/>
  <c r="F384" i="18"/>
  <c r="B384" i="18"/>
  <c r="J383" i="18"/>
  <c r="F383" i="18"/>
  <c r="B383" i="18"/>
  <c r="J382" i="18"/>
  <c r="F382" i="18"/>
  <c r="B382" i="18"/>
  <c r="J381" i="18"/>
  <c r="F381" i="18"/>
  <c r="B381" i="18"/>
  <c r="J380" i="18"/>
  <c r="F380" i="18"/>
  <c r="B380" i="18"/>
  <c r="J379" i="18"/>
  <c r="F379" i="18"/>
  <c r="B379" i="18"/>
  <c r="J378" i="18"/>
  <c r="F378" i="18"/>
  <c r="B378" i="18"/>
  <c r="J377" i="18"/>
  <c r="F377" i="18"/>
  <c r="B377" i="18"/>
  <c r="J376" i="18"/>
  <c r="F376" i="18"/>
  <c r="B376" i="18"/>
  <c r="J375" i="18"/>
  <c r="F375" i="18"/>
  <c r="B375" i="18"/>
  <c r="J374" i="18"/>
  <c r="F374" i="18"/>
  <c r="B374" i="18"/>
  <c r="J373" i="18"/>
  <c r="F373" i="18"/>
  <c r="B373" i="18"/>
  <c r="J372" i="18"/>
  <c r="F372" i="18"/>
  <c r="B372" i="18"/>
  <c r="J371" i="18"/>
  <c r="F371" i="18"/>
  <c r="B371" i="18"/>
  <c r="J370" i="18"/>
  <c r="F370" i="18"/>
  <c r="B370" i="18"/>
  <c r="J369" i="18"/>
  <c r="F369" i="18"/>
  <c r="B369" i="18"/>
  <c r="J368" i="18"/>
  <c r="F368" i="18"/>
  <c r="B368" i="18"/>
  <c r="J367" i="18"/>
  <c r="F367" i="18"/>
  <c r="B367" i="18"/>
  <c r="J366" i="18"/>
  <c r="F366" i="18"/>
  <c r="B366" i="18"/>
  <c r="J365" i="18"/>
  <c r="F365" i="18"/>
  <c r="B365" i="18"/>
  <c r="J364" i="18"/>
  <c r="F364" i="18"/>
  <c r="B364" i="18"/>
  <c r="J363" i="18"/>
  <c r="F363" i="18"/>
  <c r="B363" i="18"/>
  <c r="J362" i="18"/>
  <c r="F362" i="18"/>
  <c r="B362" i="18"/>
  <c r="J361" i="18"/>
  <c r="F361" i="18"/>
  <c r="B361" i="18"/>
  <c r="J360" i="18"/>
  <c r="F360" i="18"/>
  <c r="B360" i="18"/>
  <c r="J359" i="18"/>
  <c r="F359" i="18"/>
  <c r="B359" i="18"/>
  <c r="J358" i="18"/>
  <c r="F358" i="18"/>
  <c r="B358" i="18"/>
  <c r="J357" i="18"/>
  <c r="F357" i="18"/>
  <c r="B357" i="18"/>
  <c r="J356" i="18"/>
  <c r="F356" i="18"/>
  <c r="B356" i="18"/>
  <c r="J355" i="18"/>
  <c r="F355" i="18"/>
  <c r="B355" i="18"/>
  <c r="J354" i="18"/>
  <c r="F354" i="18"/>
  <c r="B354" i="18"/>
  <c r="J353" i="18"/>
  <c r="F353" i="18"/>
  <c r="B353" i="18"/>
  <c r="J352" i="18"/>
  <c r="F352" i="18"/>
  <c r="B352" i="18"/>
  <c r="J351" i="18"/>
  <c r="F351" i="18"/>
  <c r="B351" i="18"/>
  <c r="J350" i="18"/>
  <c r="F350" i="18"/>
  <c r="B350" i="18"/>
  <c r="J349" i="18"/>
  <c r="F349" i="18"/>
  <c r="B349" i="18"/>
  <c r="J348" i="18"/>
  <c r="F348" i="18"/>
  <c r="B348" i="18"/>
  <c r="J347" i="18"/>
  <c r="F347" i="18"/>
  <c r="B347" i="18"/>
  <c r="J346" i="18"/>
  <c r="F346" i="18"/>
  <c r="B346" i="18"/>
  <c r="J345" i="18"/>
  <c r="F345" i="18"/>
  <c r="B345" i="18"/>
  <c r="J344" i="18"/>
  <c r="F344" i="18"/>
  <c r="B344" i="18"/>
  <c r="J343" i="18"/>
  <c r="F343" i="18"/>
  <c r="B343" i="18"/>
  <c r="J342" i="18"/>
  <c r="F342" i="18"/>
  <c r="B342" i="18"/>
  <c r="J341" i="18"/>
  <c r="F341" i="18"/>
  <c r="B341" i="18"/>
  <c r="J340" i="18"/>
  <c r="F340" i="18"/>
  <c r="B340" i="18"/>
  <c r="J339" i="18"/>
  <c r="F339" i="18"/>
  <c r="B339" i="18"/>
  <c r="J338" i="18"/>
  <c r="F338" i="18"/>
  <c r="B338" i="18"/>
  <c r="J337" i="18"/>
  <c r="F337" i="18"/>
  <c r="B337" i="18"/>
  <c r="J336" i="18"/>
  <c r="F336" i="18"/>
  <c r="B336" i="18"/>
  <c r="J335" i="18"/>
  <c r="F335" i="18"/>
  <c r="B335" i="18"/>
  <c r="J334" i="18"/>
  <c r="F334" i="18"/>
  <c r="B334" i="18"/>
  <c r="J333" i="18"/>
  <c r="F333" i="18"/>
  <c r="B333" i="18"/>
  <c r="J332" i="18"/>
  <c r="F332" i="18"/>
  <c r="B332" i="18"/>
  <c r="J331" i="18"/>
  <c r="F331" i="18"/>
  <c r="B331" i="18"/>
  <c r="J330" i="18"/>
  <c r="F330" i="18"/>
  <c r="B330" i="18"/>
  <c r="J329" i="18"/>
  <c r="F329" i="18"/>
  <c r="B329" i="18"/>
  <c r="J328" i="18"/>
  <c r="F328" i="18"/>
  <c r="B328" i="18"/>
  <c r="J327" i="18"/>
  <c r="F327" i="18"/>
  <c r="B327" i="18"/>
  <c r="J326" i="18"/>
  <c r="F326" i="18"/>
  <c r="B326" i="18"/>
  <c r="J325" i="18"/>
  <c r="F325" i="18"/>
  <c r="B325" i="18"/>
  <c r="J324" i="18"/>
  <c r="F324" i="18"/>
  <c r="B324" i="18"/>
  <c r="J323" i="18"/>
  <c r="F323" i="18"/>
  <c r="B323" i="18"/>
  <c r="J322" i="18"/>
  <c r="F322" i="18"/>
  <c r="B322" i="18"/>
  <c r="J321" i="18"/>
  <c r="F321" i="18"/>
  <c r="B321" i="18"/>
  <c r="J320" i="18"/>
  <c r="F320" i="18"/>
  <c r="B320" i="18"/>
  <c r="J319" i="18"/>
  <c r="F319" i="18"/>
  <c r="B319" i="18"/>
  <c r="J318" i="18"/>
  <c r="F318" i="18"/>
  <c r="B318" i="18"/>
  <c r="J317" i="18"/>
  <c r="F317" i="18"/>
  <c r="B317" i="18"/>
  <c r="J316" i="18"/>
  <c r="F316" i="18"/>
  <c r="B316" i="18"/>
  <c r="J315" i="18"/>
  <c r="F315" i="18"/>
  <c r="B315" i="18"/>
  <c r="J314" i="18"/>
  <c r="F314" i="18"/>
  <c r="B314" i="18"/>
  <c r="J313" i="18"/>
  <c r="F313" i="18"/>
  <c r="B313" i="18"/>
  <c r="J312" i="18"/>
  <c r="F312" i="18"/>
  <c r="B312" i="18"/>
  <c r="J311" i="18"/>
  <c r="F311" i="18"/>
  <c r="B311" i="18"/>
  <c r="J310" i="18"/>
  <c r="F310" i="18"/>
  <c r="B310" i="18"/>
  <c r="J309" i="18"/>
  <c r="F309" i="18"/>
  <c r="B309" i="18"/>
  <c r="J308" i="18"/>
  <c r="F308" i="18"/>
  <c r="B308" i="18"/>
  <c r="J307" i="18"/>
  <c r="F307" i="18"/>
  <c r="B307" i="18"/>
  <c r="J306" i="18"/>
  <c r="F306" i="18"/>
  <c r="B306" i="18"/>
  <c r="J305" i="18"/>
  <c r="F305" i="18"/>
  <c r="B305" i="18"/>
  <c r="J304" i="18"/>
  <c r="F304" i="18"/>
  <c r="B304" i="18"/>
  <c r="J303" i="18"/>
  <c r="F303" i="18"/>
  <c r="B303" i="18"/>
  <c r="J302" i="18"/>
  <c r="F302" i="18"/>
  <c r="B302" i="18"/>
  <c r="J301" i="18"/>
  <c r="F301" i="18"/>
  <c r="B301" i="18"/>
  <c r="J300" i="18"/>
  <c r="F300" i="18"/>
  <c r="B300" i="18"/>
  <c r="J299" i="18"/>
  <c r="F299" i="18"/>
  <c r="B299" i="18"/>
  <c r="J298" i="18"/>
  <c r="F298" i="18"/>
  <c r="B298" i="18"/>
  <c r="J297" i="18"/>
  <c r="F297" i="18"/>
  <c r="B297" i="18"/>
  <c r="J296" i="18"/>
  <c r="F296" i="18"/>
  <c r="B296" i="18"/>
  <c r="J295" i="18"/>
  <c r="F295" i="18"/>
  <c r="B295" i="18"/>
  <c r="J294" i="18"/>
  <c r="F294" i="18"/>
  <c r="B294" i="18"/>
  <c r="J293" i="18"/>
  <c r="F293" i="18"/>
  <c r="B293" i="18"/>
  <c r="J292" i="18"/>
  <c r="F292" i="18"/>
  <c r="B292" i="18"/>
  <c r="J291" i="18"/>
  <c r="F291" i="18"/>
  <c r="B291" i="18"/>
  <c r="J290" i="18"/>
  <c r="F290" i="18"/>
  <c r="B290" i="18"/>
  <c r="J289" i="18"/>
  <c r="F289" i="18"/>
  <c r="B289" i="18"/>
  <c r="J288" i="18"/>
  <c r="F288" i="18"/>
  <c r="B288" i="18"/>
  <c r="J287" i="18"/>
  <c r="F287" i="18"/>
  <c r="B287" i="18"/>
  <c r="J286" i="18"/>
  <c r="F286" i="18"/>
  <c r="B286" i="18"/>
  <c r="J285" i="18"/>
  <c r="F285" i="18"/>
  <c r="B285" i="18"/>
  <c r="J284" i="18"/>
  <c r="F284" i="18"/>
  <c r="B284" i="18"/>
  <c r="J283" i="18"/>
  <c r="F283" i="18"/>
  <c r="B283" i="18"/>
  <c r="J282" i="18"/>
  <c r="F282" i="18"/>
  <c r="B282" i="18"/>
  <c r="J281" i="18"/>
  <c r="F281" i="18"/>
  <c r="B281" i="18"/>
  <c r="J280" i="18"/>
  <c r="F280" i="18"/>
  <c r="B280" i="18"/>
  <c r="J279" i="18"/>
  <c r="F279" i="18"/>
  <c r="B279" i="18"/>
  <c r="J278" i="18"/>
  <c r="F278" i="18"/>
  <c r="B278" i="18"/>
  <c r="J277" i="18"/>
  <c r="F277" i="18"/>
  <c r="B277" i="18"/>
  <c r="J276" i="18"/>
  <c r="F276" i="18"/>
  <c r="B276" i="18"/>
  <c r="J275" i="18"/>
  <c r="F275" i="18"/>
  <c r="B275" i="18"/>
  <c r="J274" i="18"/>
  <c r="F274" i="18"/>
  <c r="B274" i="18"/>
  <c r="J273" i="18"/>
  <c r="F273" i="18"/>
  <c r="B273" i="18"/>
  <c r="J272" i="18"/>
  <c r="F272" i="18"/>
  <c r="B272" i="18"/>
  <c r="J271" i="18"/>
  <c r="F271" i="18"/>
  <c r="B271" i="18"/>
  <c r="J270" i="18"/>
  <c r="F270" i="18"/>
  <c r="B270" i="18"/>
  <c r="J269" i="18"/>
  <c r="F269" i="18"/>
  <c r="B269" i="18"/>
  <c r="J268" i="18"/>
  <c r="F268" i="18"/>
  <c r="B268" i="18"/>
  <c r="J267" i="18"/>
  <c r="F267" i="18"/>
  <c r="B267" i="18"/>
  <c r="J266" i="18"/>
  <c r="F266" i="18"/>
  <c r="B266" i="18"/>
  <c r="J265" i="18"/>
  <c r="F265" i="18"/>
  <c r="B265" i="18"/>
  <c r="J264" i="18"/>
  <c r="F264" i="18"/>
  <c r="B264" i="18"/>
  <c r="J263" i="18"/>
  <c r="F263" i="18"/>
  <c r="B263" i="18"/>
  <c r="J262" i="18"/>
  <c r="F262" i="18"/>
  <c r="B262" i="18"/>
  <c r="J261" i="18"/>
  <c r="F261" i="18"/>
  <c r="B261" i="18"/>
  <c r="J260" i="18"/>
  <c r="F260" i="18"/>
  <c r="B260" i="18"/>
  <c r="J259" i="18"/>
  <c r="F259" i="18"/>
  <c r="B259" i="18"/>
  <c r="J258" i="18"/>
  <c r="F258" i="18"/>
  <c r="B258" i="18"/>
  <c r="J257" i="18"/>
  <c r="F257" i="18"/>
  <c r="B257" i="18"/>
  <c r="J256" i="18"/>
  <c r="F256" i="18"/>
  <c r="B256" i="18"/>
  <c r="J255" i="18"/>
  <c r="F255" i="18"/>
  <c r="B255" i="18"/>
  <c r="J254" i="18"/>
  <c r="F254" i="18"/>
  <c r="B254" i="18"/>
  <c r="J253" i="18"/>
  <c r="F253" i="18"/>
  <c r="B253" i="18"/>
  <c r="J252" i="18"/>
  <c r="F252" i="18"/>
  <c r="B252" i="18"/>
  <c r="J251" i="18"/>
  <c r="F251" i="18"/>
  <c r="B251" i="18"/>
  <c r="J250" i="18"/>
  <c r="F250" i="18"/>
  <c r="B250" i="18"/>
  <c r="J249" i="18"/>
  <c r="F249" i="18"/>
  <c r="B249" i="18"/>
  <c r="J248" i="18"/>
  <c r="F248" i="18"/>
  <c r="B248" i="18"/>
  <c r="J247" i="18"/>
  <c r="F247" i="18"/>
  <c r="B247" i="18"/>
  <c r="J246" i="18"/>
  <c r="F246" i="18"/>
  <c r="B246" i="18"/>
  <c r="J245" i="18"/>
  <c r="F245" i="18"/>
  <c r="B245" i="18"/>
  <c r="J244" i="18"/>
  <c r="F244" i="18"/>
  <c r="B244" i="18"/>
  <c r="B404" i="18"/>
  <c r="D415" i="18" s="1"/>
  <c r="N404" i="18"/>
  <c r="P415" i="18" s="1"/>
  <c r="R404" i="18"/>
  <c r="T415" i="18" s="1"/>
  <c r="BW417" i="21"/>
  <c r="BX429" i="21" s="1"/>
  <c r="BZ417" i="21"/>
  <c r="CD417" i="21"/>
  <c r="CE417" i="21"/>
  <c r="CF417" i="21"/>
  <c r="CG417" i="21"/>
  <c r="CH417" i="21"/>
  <c r="BQ417" i="21"/>
  <c r="BO417" i="21"/>
  <c r="BO418" i="21"/>
  <c r="BS418" i="21" s="1"/>
  <c r="BO419" i="21"/>
  <c r="BS419" i="21" s="1"/>
  <c r="BO420" i="21"/>
  <c r="BS420" i="21" s="1"/>
  <c r="BO421" i="21"/>
  <c r="BS421" i="21" s="1"/>
  <c r="BO422" i="21"/>
  <c r="BS422" i="21" s="1"/>
  <c r="DA454" i="21" l="1"/>
  <c r="DA456" i="21"/>
  <c r="H412" i="18"/>
  <c r="DB433" i="21"/>
  <c r="DA457" i="21"/>
  <c r="DA455" i="21"/>
  <c r="DB429" i="21"/>
  <c r="DA453" i="21"/>
  <c r="D404" i="18"/>
  <c r="D411" i="18"/>
  <c r="DB432" i="21"/>
  <c r="H411" i="18"/>
  <c r="L412" i="18"/>
  <c r="D414" i="18"/>
  <c r="H404" i="18"/>
  <c r="DB431" i="21"/>
  <c r="L411" i="18"/>
  <c r="D413" i="18"/>
  <c r="H414" i="18"/>
  <c r="DB430" i="21"/>
  <c r="D408" i="18"/>
  <c r="D412" i="18"/>
  <c r="H413" i="18"/>
  <c r="L414" i="18"/>
  <c r="AG404" i="18"/>
  <c r="AI404" i="18" s="1"/>
  <c r="AE416" i="18"/>
  <c r="AD415" i="18"/>
  <c r="BS417" i="21"/>
  <c r="DA452" i="21" s="1"/>
  <c r="L404" i="18"/>
  <c r="D406" i="18"/>
  <c r="H407" i="18"/>
  <c r="L408" i="18"/>
  <c r="D410" i="18"/>
  <c r="DC420" i="21"/>
  <c r="H405" i="18"/>
  <c r="L406" i="18"/>
  <c r="H409" i="18"/>
  <c r="L410" i="18"/>
  <c r="DC419" i="21"/>
  <c r="L405" i="18"/>
  <c r="D407" i="18"/>
  <c r="H408" i="18"/>
  <c r="L409" i="18"/>
  <c r="DC422" i="21"/>
  <c r="DC418" i="21"/>
  <c r="DC421" i="21"/>
  <c r="D405" i="18"/>
  <c r="H406" i="18"/>
  <c r="L407" i="18"/>
  <c r="D409" i="18"/>
  <c r="H410" i="18"/>
  <c r="X404" i="18"/>
  <c r="W404" i="18"/>
  <c r="Z404" i="18"/>
  <c r="V404" i="18"/>
  <c r="Y404" i="18"/>
  <c r="DC417" i="21" l="1"/>
  <c r="DB428" i="21"/>
  <c r="E5" i="24"/>
  <c r="F5" i="24" s="1"/>
  <c r="E6" i="24"/>
  <c r="F6" i="24" s="1"/>
  <c r="E7" i="24"/>
  <c r="F7" i="24" s="1"/>
  <c r="E8" i="24"/>
  <c r="F8" i="24" s="1"/>
  <c r="E9" i="24"/>
  <c r="F9" i="24" s="1"/>
  <c r="E10" i="24"/>
  <c r="F10" i="24" s="1"/>
  <c r="E11" i="24"/>
  <c r="F11" i="24" s="1"/>
  <c r="E12" i="24"/>
  <c r="F12" i="24" s="1"/>
  <c r="E13" i="24"/>
  <c r="F13" i="24" s="1"/>
  <c r="E14" i="24"/>
  <c r="F14" i="24" s="1"/>
  <c r="E15" i="24"/>
  <c r="F15" i="24" s="1"/>
  <c r="E16" i="24"/>
  <c r="F16" i="24" s="1"/>
  <c r="E17" i="24"/>
  <c r="F17" i="24" s="1"/>
  <c r="E18" i="24"/>
  <c r="F18" i="24" s="1"/>
  <c r="E19" i="24"/>
  <c r="F19" i="24" s="1"/>
  <c r="E20" i="24"/>
  <c r="F20" i="24" s="1"/>
  <c r="E21" i="24"/>
  <c r="F21" i="24" s="1"/>
  <c r="E22" i="24"/>
  <c r="F22" i="24" s="1"/>
  <c r="E23" i="24"/>
  <c r="F23" i="24" s="1"/>
  <c r="E24" i="24"/>
  <c r="F24" i="24" s="1"/>
  <c r="E25" i="24"/>
  <c r="F25" i="24" s="1"/>
  <c r="E26" i="24"/>
  <c r="F26" i="24" s="1"/>
  <c r="E27" i="24"/>
  <c r="F27" i="24" s="1"/>
  <c r="E28" i="24"/>
  <c r="F28" i="24" s="1"/>
  <c r="E29" i="24"/>
  <c r="F29" i="24" s="1"/>
  <c r="E30" i="24"/>
  <c r="F30" i="24" s="1"/>
  <c r="E31" i="24"/>
  <c r="F31" i="24" s="1"/>
  <c r="E32" i="24"/>
  <c r="F32" i="24" s="1"/>
  <c r="E33" i="24"/>
  <c r="F33" i="24" s="1"/>
  <c r="E34" i="24"/>
  <c r="F34" i="24" s="1"/>
  <c r="E35" i="24"/>
  <c r="F35" i="24" s="1"/>
  <c r="E36" i="24"/>
  <c r="F36" i="24" s="1"/>
  <c r="E37" i="24"/>
  <c r="F37" i="24" s="1"/>
  <c r="E38" i="24"/>
  <c r="F38" i="24" s="1"/>
  <c r="E39" i="24"/>
  <c r="F39" i="24" s="1"/>
  <c r="E40" i="24"/>
  <c r="F40" i="24" s="1"/>
  <c r="E41" i="24"/>
  <c r="F41" i="24" s="1"/>
  <c r="E42" i="24"/>
  <c r="F42" i="24" s="1"/>
  <c r="E43" i="24"/>
  <c r="F43" i="24" s="1"/>
  <c r="E44" i="24"/>
  <c r="F44" i="24" s="1"/>
  <c r="E45" i="24"/>
  <c r="F45" i="24" s="1"/>
  <c r="E46" i="24"/>
  <c r="F46" i="24" s="1"/>
  <c r="E47" i="24"/>
  <c r="F47" i="24" s="1"/>
  <c r="E48" i="24"/>
  <c r="F48" i="24" s="1"/>
  <c r="E49" i="24"/>
  <c r="F49" i="24" s="1"/>
  <c r="E50" i="24"/>
  <c r="F50" i="24" s="1"/>
  <c r="E51" i="24"/>
  <c r="F51" i="24" s="1"/>
  <c r="E52" i="24"/>
  <c r="F52" i="24" s="1"/>
  <c r="E54" i="24"/>
  <c r="F54" i="24" s="1"/>
  <c r="E55" i="24"/>
  <c r="F55" i="24" s="1"/>
  <c r="N403" i="18" l="1"/>
  <c r="P414" i="18" s="1"/>
  <c r="R403" i="18"/>
  <c r="T414" i="18" s="1"/>
  <c r="AL414" i="18"/>
  <c r="AE415" i="18" l="1"/>
  <c r="AG403" i="18"/>
  <c r="AI403" i="18" s="1"/>
  <c r="AJ414" i="18" s="1"/>
  <c r="AK414" i="18" s="1"/>
  <c r="AD414" i="18"/>
  <c r="V403" i="18"/>
  <c r="Z403" i="18"/>
  <c r="Y403" i="18"/>
  <c r="X403" i="18"/>
  <c r="W403" i="18"/>
  <c r="BW416" i="21" l="1"/>
  <c r="BX428" i="21" s="1"/>
  <c r="BZ416" i="21"/>
  <c r="CA427" i="21" s="1"/>
  <c r="CD416" i="21"/>
  <c r="CE416" i="21"/>
  <c r="CF416" i="21"/>
  <c r="CG416" i="21"/>
  <c r="CH416" i="21"/>
  <c r="BQ416" i="21"/>
  <c r="BO416" i="21"/>
  <c r="BS416" i="21" l="1"/>
  <c r="N402" i="18"/>
  <c r="P413" i="18" s="1"/>
  <c r="R402" i="18"/>
  <c r="T413" i="18" s="1"/>
  <c r="AL413" i="18"/>
  <c r="BW415" i="21"/>
  <c r="BX427" i="21" s="1"/>
  <c r="BZ415" i="21"/>
  <c r="CA426" i="21" s="1"/>
  <c r="CD415" i="21"/>
  <c r="CE415" i="21"/>
  <c r="CF415" i="21"/>
  <c r="CG415" i="21"/>
  <c r="CH415" i="21"/>
  <c r="BO415" i="21"/>
  <c r="BQ415" i="21"/>
  <c r="DB427" i="21" l="1"/>
  <c r="DA451" i="21"/>
  <c r="AD413" i="18"/>
  <c r="AE414" i="18"/>
  <c r="Y402" i="18"/>
  <c r="X402" i="18"/>
  <c r="BS415" i="21"/>
  <c r="DA450" i="21" s="1"/>
  <c r="DC416" i="21"/>
  <c r="W402" i="18"/>
  <c r="AG402" i="18"/>
  <c r="Z402" i="18"/>
  <c r="V402" i="18"/>
  <c r="N401" i="18"/>
  <c r="P412" i="18" s="1"/>
  <c r="R401" i="18"/>
  <c r="T412" i="18" s="1"/>
  <c r="AL412" i="18"/>
  <c r="DC415" i="21" l="1"/>
  <c r="DB426" i="21"/>
  <c r="AD412" i="18"/>
  <c r="AE413" i="18"/>
  <c r="AI402" i="18"/>
  <c r="AJ413" i="18" s="1"/>
  <c r="AK413" i="18" s="1"/>
  <c r="Z401" i="18"/>
  <c r="Y401" i="18"/>
  <c r="AG401" i="18"/>
  <c r="X401" i="18"/>
  <c r="V401" i="18"/>
  <c r="W401" i="18"/>
  <c r="AI401" i="18" l="1"/>
  <c r="AJ412" i="18" s="1"/>
  <c r="AK412" i="18" s="1"/>
  <c r="BW414" i="21"/>
  <c r="BX426" i="21" s="1"/>
  <c r="BZ414" i="21"/>
  <c r="CA425" i="21" s="1"/>
  <c r="CD414" i="21"/>
  <c r="CE414" i="21"/>
  <c r="CF414" i="21"/>
  <c r="CG414" i="21"/>
  <c r="CH414" i="21"/>
  <c r="BQ414" i="21"/>
  <c r="BO414" i="21"/>
  <c r="BS414" i="21" l="1"/>
  <c r="DA449" i="21" s="1"/>
  <c r="N400" i="18"/>
  <c r="P411" i="18" s="1"/>
  <c r="R400" i="18"/>
  <c r="T411" i="18" s="1"/>
  <c r="AL411" i="18"/>
  <c r="DC414" i="21" l="1"/>
  <c r="DB425" i="21"/>
  <c r="AE412" i="18"/>
  <c r="AG400" i="18"/>
  <c r="AI400" i="18" s="1"/>
  <c r="AJ411" i="18" s="1"/>
  <c r="AK411" i="18" s="1"/>
  <c r="AD411" i="18"/>
  <c r="V400" i="18"/>
  <c r="X400" i="18"/>
  <c r="Y400" i="18"/>
  <c r="Z400" i="18"/>
  <c r="W400" i="18"/>
  <c r="BW413" i="21" l="1"/>
  <c r="BX425" i="21" s="1"/>
  <c r="BZ413" i="21"/>
  <c r="CA424" i="21" s="1"/>
  <c r="CD413" i="21"/>
  <c r="CE413" i="21"/>
  <c r="CF413" i="21"/>
  <c r="CG413" i="21"/>
  <c r="CH413" i="21"/>
  <c r="BQ413" i="21"/>
  <c r="BO413" i="21"/>
  <c r="BS413" i="21" l="1"/>
  <c r="DA448" i="21" s="1"/>
  <c r="N399" i="18"/>
  <c r="P410" i="18" s="1"/>
  <c r="R399" i="18"/>
  <c r="T410" i="18" s="1"/>
  <c r="AL410" i="18"/>
  <c r="AE411" i="18" l="1"/>
  <c r="DC413" i="21"/>
  <c r="DB424" i="21"/>
  <c r="AG399" i="18"/>
  <c r="AI399" i="18" s="1"/>
  <c r="AJ410" i="18" s="1"/>
  <c r="AK410" i="18" s="1"/>
  <c r="AD410" i="18"/>
  <c r="Y399" i="18"/>
  <c r="X399" i="18"/>
  <c r="Z399" i="18"/>
  <c r="V399" i="18"/>
  <c r="W399" i="18"/>
  <c r="BW412" i="21" l="1"/>
  <c r="BX424" i="21" s="1"/>
  <c r="BZ412" i="21"/>
  <c r="CA423" i="21" s="1"/>
  <c r="CD412" i="21"/>
  <c r="CE412" i="21"/>
  <c r="CF412" i="21"/>
  <c r="CG412" i="21"/>
  <c r="CH412" i="21"/>
  <c r="BQ412" i="21"/>
  <c r="BO412" i="21"/>
  <c r="BS412" i="21" l="1"/>
  <c r="DB423" i="21" s="1"/>
  <c r="DC412" i="21" l="1"/>
  <c r="DA447" i="21"/>
  <c r="N398" i="18"/>
  <c r="R398" i="18"/>
  <c r="AL409" i="18"/>
  <c r="CD411" i="21"/>
  <c r="CE411" i="21"/>
  <c r="CF411" i="21"/>
  <c r="CG411" i="21"/>
  <c r="CH411" i="21"/>
  <c r="BW411" i="21"/>
  <c r="BX423" i="21" s="1"/>
  <c r="BZ411" i="21"/>
  <c r="CA422" i="21" s="1"/>
  <c r="BQ411" i="21"/>
  <c r="BO411" i="21"/>
  <c r="T409" i="18" l="1"/>
  <c r="P409" i="18"/>
  <c r="AD409" i="18"/>
  <c r="AE410" i="18"/>
  <c r="BS411" i="21"/>
  <c r="DA446" i="21" s="1"/>
  <c r="X398" i="18"/>
  <c r="W398" i="18"/>
  <c r="AG398" i="18"/>
  <c r="Z398" i="18"/>
  <c r="V398" i="18"/>
  <c r="Y398" i="18"/>
  <c r="DC411" i="21" l="1"/>
  <c r="DB422" i="21"/>
  <c r="AI398" i="18"/>
  <c r="AJ409" i="18" s="1"/>
  <c r="AK409" i="18" s="1"/>
  <c r="N397" i="18" l="1"/>
  <c r="P408" i="18" s="1"/>
  <c r="R397" i="18"/>
  <c r="T408" i="18" s="1"/>
  <c r="AL408" i="18"/>
  <c r="BW410" i="21"/>
  <c r="BX422" i="21" s="1"/>
  <c r="BZ410" i="21"/>
  <c r="CA421" i="21" s="1"/>
  <c r="CD410" i="21"/>
  <c r="CE410" i="21"/>
  <c r="CF410" i="21"/>
  <c r="CG410" i="21"/>
  <c r="CH410" i="21"/>
  <c r="BQ410" i="21"/>
  <c r="BO410" i="21"/>
  <c r="BS410" i="21" l="1"/>
  <c r="AG397" i="18"/>
  <c r="AI397" i="18" s="1"/>
  <c r="AJ408" i="18" s="1"/>
  <c r="AK408" i="18" s="1"/>
  <c r="AE409" i="18"/>
  <c r="AD408" i="18"/>
  <c r="DC410" i="21"/>
  <c r="V397" i="18"/>
  <c r="X397" i="18"/>
  <c r="Z397" i="18"/>
  <c r="Y397" i="18"/>
  <c r="W397" i="18"/>
  <c r="DB421" i="21" l="1"/>
  <c r="DA445" i="21"/>
  <c r="N396" i="18"/>
  <c r="P407" i="18" s="1"/>
  <c r="R396" i="18"/>
  <c r="T407" i="18" s="1"/>
  <c r="AL407" i="18"/>
  <c r="AD407" i="18" l="1"/>
  <c r="AE408" i="18"/>
  <c r="X396" i="18"/>
  <c r="Y396" i="18"/>
  <c r="W396" i="18"/>
  <c r="AG396" i="18"/>
  <c r="AI396" i="18" s="1"/>
  <c r="AJ407" i="18" s="1"/>
  <c r="AK407" i="18" s="1"/>
  <c r="Z396" i="18"/>
  <c r="V396" i="18"/>
  <c r="BW409" i="21" l="1"/>
  <c r="BX421" i="21" s="1"/>
  <c r="BZ409" i="21"/>
  <c r="CA420" i="21" s="1"/>
  <c r="CD409" i="21"/>
  <c r="CE409" i="21"/>
  <c r="CF409" i="21"/>
  <c r="CG409" i="21"/>
  <c r="CH409" i="21"/>
  <c r="BQ409" i="21"/>
  <c r="BO409" i="21"/>
  <c r="BS409" i="21" l="1"/>
  <c r="N395" i="18"/>
  <c r="P406" i="18" s="1"/>
  <c r="R395" i="18"/>
  <c r="T406" i="18" s="1"/>
  <c r="AL406" i="18"/>
  <c r="DC409" i="21" l="1"/>
  <c r="DA444" i="21"/>
  <c r="DB420" i="21"/>
  <c r="AD406" i="18"/>
  <c r="AE407" i="18"/>
  <c r="Y395" i="18"/>
  <c r="X395" i="18"/>
  <c r="W395" i="18"/>
  <c r="AG395" i="18"/>
  <c r="Z395" i="18"/>
  <c r="V395" i="18"/>
  <c r="AI395" i="18" l="1"/>
  <c r="AJ406" i="18" s="1"/>
  <c r="AK406" i="18" s="1"/>
  <c r="BW408" i="21"/>
  <c r="BX420" i="21" s="1"/>
  <c r="BZ408" i="21"/>
  <c r="CA419" i="21" s="1"/>
  <c r="CD408" i="21"/>
  <c r="CE408" i="21"/>
  <c r="CF408" i="21"/>
  <c r="CG408" i="21"/>
  <c r="CH408" i="21"/>
  <c r="BQ408" i="21"/>
  <c r="BO408" i="21"/>
  <c r="BS408" i="21" l="1"/>
  <c r="N394" i="18"/>
  <c r="P405" i="18" s="1"/>
  <c r="R394" i="18"/>
  <c r="T405" i="18" s="1"/>
  <c r="AL405" i="18"/>
  <c r="CH407" i="21"/>
  <c r="CG407" i="21"/>
  <c r="CF407" i="21"/>
  <c r="CE407" i="21"/>
  <c r="CD407" i="21"/>
  <c r="BZ407" i="21"/>
  <c r="CA418" i="21" s="1"/>
  <c r="BW407" i="21"/>
  <c r="BX419" i="21" s="1"/>
  <c r="BQ407" i="21"/>
  <c r="BO407" i="21"/>
  <c r="DA443" i="21" l="1"/>
  <c r="BS407" i="21"/>
  <c r="DC408" i="21"/>
  <c r="DB419" i="21"/>
  <c r="AD405" i="18"/>
  <c r="AE406" i="18"/>
  <c r="X394" i="18"/>
  <c r="Y394" i="18"/>
  <c r="W394" i="18"/>
  <c r="AG394" i="18"/>
  <c r="Z394" i="18"/>
  <c r="V394" i="18"/>
  <c r="DB418" i="21" l="1"/>
  <c r="DA442" i="21"/>
  <c r="DC407" i="21"/>
  <c r="AI394" i="18"/>
  <c r="AJ405" i="18" s="1"/>
  <c r="AK405" i="18" s="1"/>
  <c r="N393" i="18"/>
  <c r="P404" i="18" s="1"/>
  <c r="R393" i="18"/>
  <c r="T404" i="18" s="1"/>
  <c r="AL404" i="18"/>
  <c r="AE405" i="18" l="1"/>
  <c r="AG393" i="18"/>
  <c r="AI393" i="18" s="1"/>
  <c r="AJ404" i="18" s="1"/>
  <c r="AK404" i="18" s="1"/>
  <c r="AD404" i="18"/>
  <c r="Y393" i="18"/>
  <c r="X393" i="18"/>
  <c r="Z393" i="18"/>
  <c r="V393" i="18"/>
  <c r="W393" i="18"/>
  <c r="BW406" i="21" l="1"/>
  <c r="BX418" i="21" s="1"/>
  <c r="BZ406" i="21"/>
  <c r="CA417" i="21" s="1"/>
  <c r="CD406" i="21"/>
  <c r="CE406" i="21"/>
  <c r="CF406" i="21"/>
  <c r="CG406" i="21"/>
  <c r="CH406" i="21"/>
  <c r="BQ406" i="21"/>
  <c r="BO406" i="21"/>
  <c r="BS406" i="21" l="1"/>
  <c r="DA441" i="21" s="1"/>
  <c r="DB417" i="21"/>
  <c r="DC406" i="21"/>
  <c r="D403" i="18"/>
  <c r="H403" i="18"/>
  <c r="L403" i="18"/>
  <c r="N392" i="18"/>
  <c r="P403" i="18" s="1"/>
  <c r="R392" i="18"/>
  <c r="T403" i="18" s="1"/>
  <c r="AL403" i="18"/>
  <c r="AD403" i="18" l="1"/>
  <c r="AE404" i="18"/>
  <c r="X392" i="18"/>
  <c r="Y392" i="18"/>
  <c r="Z392" i="18"/>
  <c r="W392" i="18"/>
  <c r="AG392" i="18"/>
  <c r="V392" i="18"/>
  <c r="AI392" i="18" l="1"/>
  <c r="AJ403" i="18" s="1"/>
  <c r="AK403" i="18" s="1"/>
  <c r="BW405" i="21"/>
  <c r="BX417" i="21" s="1"/>
  <c r="BZ405" i="21"/>
  <c r="CA416" i="21" s="1"/>
  <c r="CD405" i="21"/>
  <c r="CE405" i="21"/>
  <c r="CF405" i="21"/>
  <c r="CG405" i="21"/>
  <c r="CH405" i="21"/>
  <c r="BQ405" i="21"/>
  <c r="BO405" i="21"/>
  <c r="BS405" i="21" l="1"/>
  <c r="DA440" i="21" s="1"/>
  <c r="D3" i="24"/>
  <c r="C3" i="24"/>
  <c r="DB416" i="21" l="1"/>
  <c r="DC405" i="21"/>
  <c r="AL402" i="18"/>
  <c r="AL401" i="18" l="1"/>
  <c r="AL400" i="18"/>
  <c r="AL399" i="18"/>
  <c r="AL398" i="18"/>
  <c r="AL396" i="18"/>
  <c r="AL397" i="18"/>
  <c r="AL395" i="18"/>
  <c r="AL394" i="18"/>
  <c r="AL393" i="18"/>
  <c r="AL392" i="18"/>
  <c r="N391" i="18"/>
  <c r="R391" i="18"/>
  <c r="T402" i="18" l="1"/>
  <c r="P402" i="18"/>
  <c r="D402" i="18"/>
  <c r="AE403" i="18"/>
  <c r="L402" i="18"/>
  <c r="H402" i="18"/>
  <c r="X391" i="18"/>
  <c r="AD402" i="18"/>
  <c r="Y391" i="18"/>
  <c r="W391" i="18"/>
  <c r="AG391" i="18"/>
  <c r="Z391" i="18"/>
  <c r="V391" i="18"/>
  <c r="AI391" i="18" l="1"/>
  <c r="AJ402" i="18" s="1"/>
  <c r="AK402" i="18" s="1"/>
  <c r="BW404" i="21"/>
  <c r="BZ404" i="21"/>
  <c r="CA415" i="21" s="1"/>
  <c r="CD404" i="21"/>
  <c r="CE404" i="21"/>
  <c r="CF404" i="21"/>
  <c r="CG404" i="21"/>
  <c r="CH404" i="21"/>
  <c r="BQ404" i="21"/>
  <c r="BO404" i="21"/>
  <c r="BS404" i="21" l="1"/>
  <c r="BX416" i="21"/>
  <c r="N390" i="18"/>
  <c r="R390" i="18"/>
  <c r="T401" i="18" s="1"/>
  <c r="BW403" i="21"/>
  <c r="BZ403" i="21"/>
  <c r="CA414" i="21" s="1"/>
  <c r="CD403" i="21"/>
  <c r="CE403" i="21"/>
  <c r="CF403" i="21"/>
  <c r="CG403" i="21"/>
  <c r="CH403" i="21"/>
  <c r="BQ403" i="21"/>
  <c r="BO403" i="21"/>
  <c r="DC404" i="21" l="1"/>
  <c r="DA439" i="21"/>
  <c r="DB415" i="21"/>
  <c r="BS403" i="21"/>
  <c r="P401" i="18"/>
  <c r="BX415" i="21"/>
  <c r="H401" i="18"/>
  <c r="D401" i="18"/>
  <c r="AE402" i="18"/>
  <c r="L401" i="18"/>
  <c r="Z390" i="18"/>
  <c r="AD401" i="18"/>
  <c r="AG390" i="18"/>
  <c r="AI390" i="18" s="1"/>
  <c r="AJ401" i="18" s="1"/>
  <c r="AK401" i="18" s="1"/>
  <c r="W390" i="18"/>
  <c r="V390" i="18"/>
  <c r="X390" i="18"/>
  <c r="Y390" i="18"/>
  <c r="N389" i="18"/>
  <c r="P400" i="18" s="1"/>
  <c r="R389" i="18"/>
  <c r="T400" i="18" s="1"/>
  <c r="BW402" i="21"/>
  <c r="BX414" i="21" s="1"/>
  <c r="BZ402" i="21"/>
  <c r="CA413" i="21" s="1"/>
  <c r="CD402" i="21"/>
  <c r="CE402" i="21"/>
  <c r="CF402" i="21"/>
  <c r="CG402" i="21"/>
  <c r="CH402" i="21"/>
  <c r="BQ402" i="21"/>
  <c r="BO402" i="21"/>
  <c r="DA438" i="21" l="1"/>
  <c r="DB414" i="21"/>
  <c r="DC403" i="21"/>
  <c r="BS402" i="21"/>
  <c r="D400" i="18"/>
  <c r="AE401" i="18"/>
  <c r="L400" i="18"/>
  <c r="H400" i="18"/>
  <c r="AG389" i="18"/>
  <c r="AI389" i="18" s="1"/>
  <c r="AJ400" i="18" s="1"/>
  <c r="AK400" i="18" s="1"/>
  <c r="AD400" i="18"/>
  <c r="W389" i="18"/>
  <c r="V389" i="18"/>
  <c r="X389" i="18"/>
  <c r="Z389" i="18"/>
  <c r="Y389" i="18"/>
  <c r="N388" i="18"/>
  <c r="P399" i="18" s="1"/>
  <c r="R388" i="18"/>
  <c r="T399" i="18" s="1"/>
  <c r="CH401" i="21"/>
  <c r="CG401" i="21"/>
  <c r="CF401" i="21"/>
  <c r="CE401" i="21"/>
  <c r="CD401" i="21"/>
  <c r="BZ401" i="21"/>
  <c r="CA412" i="21" s="1"/>
  <c r="BW401" i="21"/>
  <c r="BX413" i="21" s="1"/>
  <c r="BQ401" i="21"/>
  <c r="BO401" i="21"/>
  <c r="DB413" i="21" l="1"/>
  <c r="DA437" i="21"/>
  <c r="DC402" i="21"/>
  <c r="BS401" i="21"/>
  <c r="AE400" i="18"/>
  <c r="L399" i="18"/>
  <c r="H399" i="18"/>
  <c r="D399" i="18"/>
  <c r="AG388" i="18"/>
  <c r="AI388" i="18" s="1"/>
  <c r="AJ399" i="18" s="1"/>
  <c r="AK399" i="18" s="1"/>
  <c r="AD399" i="18"/>
  <c r="V388" i="18"/>
  <c r="W388" i="18"/>
  <c r="X388" i="18"/>
  <c r="Y388" i="18"/>
  <c r="Z388" i="18"/>
  <c r="N387" i="18"/>
  <c r="P398" i="18" s="1"/>
  <c r="R387" i="18"/>
  <c r="T398" i="18" s="1"/>
  <c r="BW400" i="21"/>
  <c r="BX412" i="21" s="1"/>
  <c r="BZ400" i="21"/>
  <c r="CA411" i="21" s="1"/>
  <c r="CD400" i="21"/>
  <c r="CE400" i="21"/>
  <c r="CF400" i="21"/>
  <c r="CG400" i="21"/>
  <c r="CH400" i="21"/>
  <c r="BQ400" i="21"/>
  <c r="BO400" i="21"/>
  <c r="DB412" i="21" l="1"/>
  <c r="DA436" i="21"/>
  <c r="BS400" i="21"/>
  <c r="DC401" i="21"/>
  <c r="L398" i="18"/>
  <c r="H398" i="18"/>
  <c r="D398" i="18"/>
  <c r="AD398" i="18"/>
  <c r="AE399" i="18"/>
  <c r="X387" i="18"/>
  <c r="Y387" i="18"/>
  <c r="W387" i="18"/>
  <c r="AG387" i="18"/>
  <c r="Z387" i="18"/>
  <c r="V387" i="18"/>
  <c r="N386" i="18"/>
  <c r="P397" i="18" s="1"/>
  <c r="R386" i="18"/>
  <c r="T397" i="18" s="1"/>
  <c r="CH399" i="21"/>
  <c r="CG399" i="21"/>
  <c r="CF399" i="21"/>
  <c r="CE399" i="21"/>
  <c r="CD399" i="21"/>
  <c r="BZ399" i="21"/>
  <c r="CA410" i="21" s="1"/>
  <c r="BW399" i="21"/>
  <c r="BX411" i="21" s="1"/>
  <c r="BQ399" i="21"/>
  <c r="BO399" i="21"/>
  <c r="DB411" i="21" l="1"/>
  <c r="DA435" i="21"/>
  <c r="DC400" i="21"/>
  <c r="BS399" i="21"/>
  <c r="D397" i="18"/>
  <c r="AD397" i="18"/>
  <c r="AE398" i="18"/>
  <c r="L397" i="18"/>
  <c r="H397" i="18"/>
  <c r="AI387" i="18"/>
  <c r="AJ398" i="18" s="1"/>
  <c r="AK398" i="18" s="1"/>
  <c r="X386" i="18"/>
  <c r="W386" i="18"/>
  <c r="AG386" i="18"/>
  <c r="Z386" i="18"/>
  <c r="V386" i="18"/>
  <c r="Y386" i="18"/>
  <c r="N385" i="18"/>
  <c r="P396" i="18" s="1"/>
  <c r="R385" i="18"/>
  <c r="T396" i="18" s="1"/>
  <c r="AE397" i="18"/>
  <c r="CD398" i="21"/>
  <c r="CE398" i="21"/>
  <c r="CF398" i="21"/>
  <c r="CG398" i="21"/>
  <c r="CH398" i="21"/>
  <c r="BW398" i="21"/>
  <c r="BZ398" i="21"/>
  <c r="CA409" i="21" s="1"/>
  <c r="BQ398" i="21"/>
  <c r="BO398" i="21"/>
  <c r="DB410" i="21" l="1"/>
  <c r="DA434" i="21"/>
  <c r="BS398" i="21"/>
  <c r="BX410" i="21"/>
  <c r="DC399" i="21"/>
  <c r="D396" i="18"/>
  <c r="AD396" i="18"/>
  <c r="L396" i="18"/>
  <c r="H396" i="18"/>
  <c r="X385" i="18"/>
  <c r="AI386" i="18"/>
  <c r="AJ397" i="18" s="1"/>
  <c r="AK397" i="18" s="1"/>
  <c r="Y385" i="18"/>
  <c r="W385" i="18"/>
  <c r="AG385" i="18"/>
  <c r="Z385" i="18"/>
  <c r="V385" i="18"/>
  <c r="D395" i="18"/>
  <c r="H395" i="18"/>
  <c r="L395" i="18"/>
  <c r="N384" i="18"/>
  <c r="P395" i="18" s="1"/>
  <c r="R384" i="18"/>
  <c r="T395" i="18" s="1"/>
  <c r="AE396" i="18"/>
  <c r="CH397" i="21"/>
  <c r="CG397" i="21"/>
  <c r="CF397" i="21"/>
  <c r="CE397" i="21"/>
  <c r="CD397" i="21"/>
  <c r="BZ397" i="21"/>
  <c r="CA408" i="21" s="1"/>
  <c r="BW397" i="21"/>
  <c r="BQ397" i="21"/>
  <c r="BO397" i="21"/>
  <c r="DC398" i="21" l="1"/>
  <c r="DA433" i="21"/>
  <c r="DB409" i="21"/>
  <c r="BS397" i="21"/>
  <c r="BX409" i="21"/>
  <c r="AG384" i="18"/>
  <c r="AI384" i="18" s="1"/>
  <c r="AD395" i="18"/>
  <c r="AI385" i="18"/>
  <c r="AJ396" i="18" s="1"/>
  <c r="AK396" i="18" s="1"/>
  <c r="X384" i="18"/>
  <c r="Z384" i="18"/>
  <c r="V384" i="18"/>
  <c r="Y384" i="18"/>
  <c r="W384" i="18"/>
  <c r="DB408" i="21" l="1"/>
  <c r="DA432" i="21"/>
  <c r="DC397" i="21"/>
  <c r="AJ395" i="18"/>
  <c r="AK395" i="18" s="1"/>
  <c r="N383" i="18"/>
  <c r="P394" i="18" s="1"/>
  <c r="R383" i="18"/>
  <c r="T394" i="18" s="1"/>
  <c r="BW396" i="21"/>
  <c r="BX408" i="21" s="1"/>
  <c r="BZ396" i="21"/>
  <c r="CA407" i="21" s="1"/>
  <c r="CD396" i="21"/>
  <c r="CE396" i="21"/>
  <c r="CF396" i="21"/>
  <c r="CG396" i="21"/>
  <c r="CH396" i="21"/>
  <c r="BQ396" i="21"/>
  <c r="BO396" i="21"/>
  <c r="BS396" i="21" l="1"/>
  <c r="AD394" i="18"/>
  <c r="AE395" i="18"/>
  <c r="H394" i="18"/>
  <c r="D394" i="18"/>
  <c r="L394" i="18"/>
  <c r="X383" i="18"/>
  <c r="DC396" i="21"/>
  <c r="Z383" i="18"/>
  <c r="W383" i="18"/>
  <c r="AG383" i="18"/>
  <c r="V383" i="18"/>
  <c r="Y383" i="18"/>
  <c r="N382" i="18"/>
  <c r="P393" i="18" s="1"/>
  <c r="R382" i="18"/>
  <c r="T393" i="18" s="1"/>
  <c r="CD395" i="21"/>
  <c r="CE395" i="21"/>
  <c r="CF395" i="21"/>
  <c r="CG395" i="21"/>
  <c r="CH395" i="21"/>
  <c r="BW395" i="21"/>
  <c r="BX407" i="21" s="1"/>
  <c r="BZ395" i="21"/>
  <c r="CA406" i="21" s="1"/>
  <c r="BQ395" i="21"/>
  <c r="BO395" i="21"/>
  <c r="DB407" i="21" l="1"/>
  <c r="DA431" i="21"/>
  <c r="L393" i="18"/>
  <c r="AE394" i="18"/>
  <c r="H393" i="18"/>
  <c r="D393" i="18"/>
  <c r="Z382" i="18"/>
  <c r="AD393" i="18"/>
  <c r="BS395" i="21"/>
  <c r="AI383" i="18"/>
  <c r="AJ394" i="18" s="1"/>
  <c r="AK394" i="18" s="1"/>
  <c r="C6" i="19"/>
  <c r="X382" i="18"/>
  <c r="AG382" i="18"/>
  <c r="V382" i="18"/>
  <c r="Y382" i="18"/>
  <c r="W382" i="18"/>
  <c r="CG16" i="21"/>
  <c r="CH16" i="21"/>
  <c r="CG17" i="21"/>
  <c r="CH17" i="21"/>
  <c r="CG18" i="21"/>
  <c r="CH18" i="21"/>
  <c r="CG19" i="21"/>
  <c r="CH19" i="21"/>
  <c r="CG20" i="21"/>
  <c r="CH20" i="21"/>
  <c r="CG21" i="21"/>
  <c r="CH21" i="21"/>
  <c r="CG22" i="21"/>
  <c r="CH22" i="21"/>
  <c r="CG23" i="21"/>
  <c r="CH23" i="21"/>
  <c r="CG24" i="21"/>
  <c r="CH24" i="21"/>
  <c r="CG25" i="21"/>
  <c r="CH25" i="21"/>
  <c r="CG26" i="21"/>
  <c r="CH26" i="21"/>
  <c r="CG27" i="21"/>
  <c r="CH27" i="21"/>
  <c r="CG28" i="21"/>
  <c r="CH28" i="21"/>
  <c r="CG29" i="21"/>
  <c r="CH29" i="21"/>
  <c r="CG30" i="21"/>
  <c r="CH30" i="21"/>
  <c r="CG31" i="21"/>
  <c r="CH31" i="21"/>
  <c r="CG32" i="21"/>
  <c r="CH32" i="21"/>
  <c r="CG33" i="21"/>
  <c r="CH33" i="21"/>
  <c r="CG34" i="21"/>
  <c r="CH34" i="21"/>
  <c r="CG35" i="21"/>
  <c r="CH35" i="21"/>
  <c r="CG36" i="21"/>
  <c r="CH36" i="21"/>
  <c r="CG37" i="21"/>
  <c r="CH37" i="21"/>
  <c r="CG38" i="21"/>
  <c r="CH38" i="21"/>
  <c r="CG39" i="21"/>
  <c r="CH39" i="21"/>
  <c r="CG40" i="21"/>
  <c r="CH40" i="21"/>
  <c r="CG41" i="21"/>
  <c r="CH41" i="21"/>
  <c r="CG42" i="21"/>
  <c r="CH42" i="21"/>
  <c r="CG43" i="21"/>
  <c r="CH43" i="21"/>
  <c r="CG44" i="21"/>
  <c r="CH44" i="21"/>
  <c r="CG45" i="21"/>
  <c r="CH45" i="21"/>
  <c r="CG46" i="21"/>
  <c r="CH46" i="21"/>
  <c r="CG47" i="21"/>
  <c r="CH47" i="21"/>
  <c r="CG48" i="21"/>
  <c r="CH48" i="21"/>
  <c r="CG49" i="21"/>
  <c r="CH49" i="21"/>
  <c r="CG50" i="21"/>
  <c r="CH50" i="21"/>
  <c r="CG51" i="21"/>
  <c r="CH51" i="21"/>
  <c r="CG52" i="21"/>
  <c r="CH52" i="21"/>
  <c r="CG53" i="21"/>
  <c r="CH53" i="21"/>
  <c r="CG54" i="21"/>
  <c r="CH54" i="21"/>
  <c r="CG55" i="21"/>
  <c r="CH55" i="21"/>
  <c r="CG56" i="21"/>
  <c r="CH56" i="21"/>
  <c r="CG57" i="21"/>
  <c r="CH57" i="21"/>
  <c r="CG58" i="21"/>
  <c r="CH58" i="21"/>
  <c r="CG59" i="21"/>
  <c r="CH59" i="21"/>
  <c r="CG60" i="21"/>
  <c r="CH60" i="21"/>
  <c r="CG61" i="21"/>
  <c r="CH61" i="21"/>
  <c r="CG62" i="21"/>
  <c r="CH62" i="21"/>
  <c r="CG63" i="21"/>
  <c r="CH63" i="21"/>
  <c r="CG64" i="21"/>
  <c r="CH64" i="21"/>
  <c r="CG65" i="21"/>
  <c r="CH65" i="21"/>
  <c r="CG78" i="21"/>
  <c r="CH78" i="21"/>
  <c r="CG79" i="21"/>
  <c r="CH79" i="21"/>
  <c r="CG80" i="21"/>
  <c r="CH80" i="21"/>
  <c r="CG81" i="21"/>
  <c r="CH81" i="21"/>
  <c r="CG82" i="21"/>
  <c r="CH82" i="21"/>
  <c r="CG83" i="21"/>
  <c r="CH83" i="21"/>
  <c r="CG84" i="21"/>
  <c r="CH84" i="21"/>
  <c r="CG85" i="21"/>
  <c r="CH85" i="21"/>
  <c r="CG86" i="21"/>
  <c r="CH86" i="21"/>
  <c r="CG87" i="21"/>
  <c r="CH87" i="21"/>
  <c r="CG88" i="21"/>
  <c r="CH88" i="21"/>
  <c r="CG89" i="21"/>
  <c r="CH89" i="21"/>
  <c r="CG90" i="21"/>
  <c r="CH90" i="21"/>
  <c r="CG91" i="21"/>
  <c r="CH91" i="21"/>
  <c r="CG92" i="21"/>
  <c r="CH92" i="21"/>
  <c r="CG93" i="21"/>
  <c r="CH93" i="21"/>
  <c r="CG94" i="21"/>
  <c r="CH94" i="21"/>
  <c r="CG95" i="21"/>
  <c r="CH95" i="21"/>
  <c r="CG96" i="21"/>
  <c r="CH96" i="21"/>
  <c r="CG97" i="21"/>
  <c r="CH97" i="21"/>
  <c r="CG98" i="21"/>
  <c r="CH98" i="21"/>
  <c r="CG99" i="21"/>
  <c r="CH99" i="21"/>
  <c r="CG100" i="21"/>
  <c r="CH100" i="21"/>
  <c r="CG101" i="21"/>
  <c r="CH101" i="21"/>
  <c r="CG102" i="21"/>
  <c r="CH102" i="21"/>
  <c r="CG103" i="21"/>
  <c r="CH103" i="21"/>
  <c r="CG104" i="21"/>
  <c r="CH104" i="21"/>
  <c r="CG105" i="21"/>
  <c r="CH105" i="21"/>
  <c r="CG106" i="21"/>
  <c r="CH106" i="21"/>
  <c r="CG107" i="21"/>
  <c r="CH107" i="21"/>
  <c r="CG108" i="21"/>
  <c r="CH108" i="21"/>
  <c r="CG109" i="21"/>
  <c r="CH109" i="21"/>
  <c r="CG110" i="21"/>
  <c r="CH110" i="21"/>
  <c r="CG111" i="21"/>
  <c r="CH111" i="21"/>
  <c r="CG112" i="21"/>
  <c r="CH112" i="21"/>
  <c r="CG113" i="21"/>
  <c r="CH113" i="21"/>
  <c r="CG114" i="21"/>
  <c r="CH114" i="21"/>
  <c r="CG115" i="21"/>
  <c r="CH115" i="21"/>
  <c r="CG116" i="21"/>
  <c r="CH116" i="21"/>
  <c r="CG117" i="21"/>
  <c r="CH117" i="21"/>
  <c r="CG118" i="21"/>
  <c r="CH118" i="21"/>
  <c r="CG119" i="21"/>
  <c r="CH119" i="21"/>
  <c r="CG120" i="21"/>
  <c r="CH120" i="21"/>
  <c r="CG121" i="21"/>
  <c r="CH121" i="21"/>
  <c r="CG122" i="21"/>
  <c r="CH122" i="21"/>
  <c r="CG123" i="21"/>
  <c r="CH123" i="21"/>
  <c r="CG124" i="21"/>
  <c r="CH124" i="21"/>
  <c r="CG125" i="21"/>
  <c r="CH125" i="21"/>
  <c r="CG126" i="21"/>
  <c r="CH126" i="21"/>
  <c r="CG127" i="21"/>
  <c r="CH127" i="21"/>
  <c r="CG128" i="21"/>
  <c r="CH128" i="21"/>
  <c r="CG129" i="21"/>
  <c r="CH129" i="21"/>
  <c r="CG130" i="21"/>
  <c r="CH130" i="21"/>
  <c r="CG131" i="21"/>
  <c r="CH131" i="21"/>
  <c r="CG132" i="21"/>
  <c r="CH132" i="21"/>
  <c r="CG133" i="21"/>
  <c r="CH133" i="21"/>
  <c r="CG134" i="21"/>
  <c r="CH134" i="21"/>
  <c r="CG135" i="21"/>
  <c r="CH135" i="21"/>
  <c r="CG136" i="21"/>
  <c r="CH136" i="21"/>
  <c r="CG137" i="21"/>
  <c r="CH137" i="21"/>
  <c r="CG138" i="21"/>
  <c r="CH138" i="21"/>
  <c r="CG139" i="21"/>
  <c r="CH139" i="21"/>
  <c r="CG140" i="21"/>
  <c r="CH140" i="21"/>
  <c r="CG141" i="21"/>
  <c r="CH141" i="21"/>
  <c r="CG142" i="21"/>
  <c r="CH142" i="21"/>
  <c r="CG143" i="21"/>
  <c r="CH143" i="21"/>
  <c r="CG144" i="21"/>
  <c r="CH144" i="21"/>
  <c r="CG145" i="21"/>
  <c r="CH145" i="21"/>
  <c r="CG146" i="21"/>
  <c r="CH146" i="21"/>
  <c r="CG147" i="21"/>
  <c r="CH147" i="21"/>
  <c r="CG148" i="21"/>
  <c r="CH148" i="21"/>
  <c r="CG149" i="21"/>
  <c r="CH149" i="21"/>
  <c r="CG150" i="21"/>
  <c r="CH150" i="21"/>
  <c r="CG151" i="21"/>
  <c r="CH151" i="21"/>
  <c r="CG152" i="21"/>
  <c r="CH152" i="21"/>
  <c r="CG153" i="21"/>
  <c r="CH153" i="21"/>
  <c r="CG154" i="21"/>
  <c r="CH154" i="21"/>
  <c r="CG155" i="21"/>
  <c r="CH155" i="21"/>
  <c r="CG156" i="21"/>
  <c r="CH156" i="21"/>
  <c r="CG157" i="21"/>
  <c r="CH157" i="21"/>
  <c r="CG158" i="21"/>
  <c r="CH158" i="21"/>
  <c r="CG159" i="21"/>
  <c r="CH159" i="21"/>
  <c r="CG160" i="21"/>
  <c r="CH160" i="21"/>
  <c r="CG161" i="21"/>
  <c r="CH161" i="21"/>
  <c r="CG162" i="21"/>
  <c r="CH162" i="21"/>
  <c r="CG163" i="21"/>
  <c r="CH163" i="21"/>
  <c r="CG164" i="21"/>
  <c r="CH164" i="21"/>
  <c r="CG165" i="21"/>
  <c r="CH165" i="21"/>
  <c r="CG166" i="21"/>
  <c r="CH166" i="21"/>
  <c r="CG167" i="21"/>
  <c r="CH167" i="21"/>
  <c r="CG168" i="21"/>
  <c r="CH168" i="21"/>
  <c r="CG169" i="21"/>
  <c r="CH169" i="21"/>
  <c r="CG170" i="21"/>
  <c r="CH170" i="21"/>
  <c r="CG171" i="21"/>
  <c r="CH171" i="21"/>
  <c r="CG172" i="21"/>
  <c r="CH172" i="21"/>
  <c r="CG173" i="21"/>
  <c r="CH173" i="21"/>
  <c r="CG174" i="21"/>
  <c r="CH174" i="21"/>
  <c r="CG175" i="21"/>
  <c r="CH175" i="21"/>
  <c r="CG176" i="21"/>
  <c r="CH176" i="21"/>
  <c r="CG177" i="21"/>
  <c r="CH177" i="21"/>
  <c r="CG178" i="21"/>
  <c r="CH178" i="21"/>
  <c r="CG179" i="21"/>
  <c r="CH179" i="21"/>
  <c r="CG180" i="21"/>
  <c r="CH180" i="21"/>
  <c r="CG181" i="21"/>
  <c r="CH181" i="21"/>
  <c r="CG182" i="21"/>
  <c r="CH182" i="21"/>
  <c r="CG183" i="21"/>
  <c r="CH183" i="21"/>
  <c r="CG184" i="21"/>
  <c r="CH184" i="21"/>
  <c r="CG185" i="21"/>
  <c r="CH185" i="21"/>
  <c r="CG186" i="21"/>
  <c r="CH186" i="21"/>
  <c r="CG187" i="21"/>
  <c r="CH187" i="21"/>
  <c r="CG188" i="21"/>
  <c r="CH188" i="21"/>
  <c r="CG189" i="21"/>
  <c r="CH189" i="21"/>
  <c r="CG190" i="21"/>
  <c r="CH190" i="21"/>
  <c r="CG191" i="21"/>
  <c r="CH191" i="21"/>
  <c r="CG192" i="21"/>
  <c r="CH192" i="21"/>
  <c r="CG193" i="21"/>
  <c r="CH193" i="21"/>
  <c r="CG194" i="21"/>
  <c r="CH194" i="21"/>
  <c r="CG195" i="21"/>
  <c r="CH195" i="21"/>
  <c r="CG196" i="21"/>
  <c r="CH196" i="21"/>
  <c r="CG197" i="21"/>
  <c r="CH197" i="21"/>
  <c r="CG198" i="21"/>
  <c r="CH198" i="21"/>
  <c r="CG199" i="21"/>
  <c r="CH199" i="21"/>
  <c r="CG200" i="21"/>
  <c r="CH200" i="21"/>
  <c r="CG201" i="21"/>
  <c r="CH201" i="21"/>
  <c r="CG202" i="21"/>
  <c r="CH202" i="21"/>
  <c r="CG203" i="21"/>
  <c r="CH203" i="21"/>
  <c r="CG204" i="21"/>
  <c r="CH204" i="21"/>
  <c r="CG205" i="21"/>
  <c r="CH205" i="21"/>
  <c r="CG206" i="21"/>
  <c r="CH206" i="21"/>
  <c r="CG207" i="21"/>
  <c r="CH207" i="21"/>
  <c r="CG208" i="21"/>
  <c r="CH208" i="21"/>
  <c r="CG209" i="21"/>
  <c r="CH209" i="21"/>
  <c r="CG210" i="21"/>
  <c r="CH210" i="21"/>
  <c r="CG211" i="21"/>
  <c r="CH211" i="21"/>
  <c r="CG212" i="21"/>
  <c r="CH212" i="21"/>
  <c r="CG213" i="21"/>
  <c r="CH213" i="21"/>
  <c r="CG214" i="21"/>
  <c r="CH214" i="21"/>
  <c r="CG215" i="21"/>
  <c r="CH215" i="21"/>
  <c r="CG216" i="21"/>
  <c r="CH216" i="21"/>
  <c r="CG217" i="21"/>
  <c r="CH217" i="21"/>
  <c r="CG218" i="21"/>
  <c r="CH218" i="21"/>
  <c r="CG219" i="21"/>
  <c r="CH219" i="21"/>
  <c r="CG220" i="21"/>
  <c r="CH220" i="21"/>
  <c r="CG221" i="21"/>
  <c r="CH221" i="21"/>
  <c r="CG222" i="21"/>
  <c r="CH222" i="21"/>
  <c r="CG223" i="21"/>
  <c r="CH223" i="21"/>
  <c r="CG224" i="21"/>
  <c r="CH224" i="21"/>
  <c r="CG225" i="21"/>
  <c r="CH225" i="21"/>
  <c r="CG226" i="21"/>
  <c r="CH226" i="21"/>
  <c r="CG227" i="21"/>
  <c r="CH227" i="21"/>
  <c r="CG228" i="21"/>
  <c r="CH228" i="21"/>
  <c r="CG229" i="21"/>
  <c r="CH229" i="21"/>
  <c r="CG230" i="21"/>
  <c r="CH230" i="21"/>
  <c r="CG231" i="21"/>
  <c r="CH231" i="21"/>
  <c r="CG232" i="21"/>
  <c r="CH232" i="21"/>
  <c r="CG233" i="21"/>
  <c r="CH233" i="21"/>
  <c r="CG234" i="21"/>
  <c r="CH234" i="21"/>
  <c r="CG235" i="21"/>
  <c r="CH235" i="21"/>
  <c r="CG236" i="21"/>
  <c r="CH236" i="21"/>
  <c r="CG237" i="21"/>
  <c r="CH237" i="21"/>
  <c r="CG238" i="21"/>
  <c r="CH238" i="21"/>
  <c r="CG239" i="21"/>
  <c r="CH239" i="21"/>
  <c r="CG240" i="21"/>
  <c r="CH240" i="21"/>
  <c r="CG241" i="21"/>
  <c r="CH241" i="21"/>
  <c r="CG242" i="21"/>
  <c r="CH242" i="21"/>
  <c r="CG243" i="21"/>
  <c r="CH243" i="21"/>
  <c r="CG244" i="21"/>
  <c r="CH244" i="21"/>
  <c r="CG245" i="21"/>
  <c r="CH245" i="21"/>
  <c r="CG246" i="21"/>
  <c r="CH246" i="21"/>
  <c r="CG247" i="21"/>
  <c r="CH247" i="21"/>
  <c r="CG248" i="21"/>
  <c r="CH248" i="21"/>
  <c r="CG249" i="21"/>
  <c r="CH249" i="21"/>
  <c r="CG250" i="21"/>
  <c r="CH250" i="21"/>
  <c r="CG251" i="21"/>
  <c r="CH251" i="21"/>
  <c r="CG252" i="21"/>
  <c r="CH252" i="21"/>
  <c r="CG253" i="21"/>
  <c r="CH253" i="21"/>
  <c r="CG254" i="21"/>
  <c r="CH254" i="21"/>
  <c r="CG255" i="21"/>
  <c r="CH255" i="21"/>
  <c r="CG256" i="21"/>
  <c r="CH256" i="21"/>
  <c r="CG257" i="21"/>
  <c r="CH257" i="21"/>
  <c r="CG258" i="21"/>
  <c r="CH258" i="21"/>
  <c r="CG259" i="21"/>
  <c r="CH259" i="21"/>
  <c r="CG260" i="21"/>
  <c r="CH260" i="21"/>
  <c r="CG261" i="21"/>
  <c r="CH261" i="21"/>
  <c r="CG262" i="21"/>
  <c r="CH262" i="21"/>
  <c r="CG263" i="21"/>
  <c r="CH263" i="21"/>
  <c r="CG264" i="21"/>
  <c r="CH264" i="21"/>
  <c r="CG265" i="21"/>
  <c r="CH265" i="21"/>
  <c r="CG266" i="21"/>
  <c r="CH266" i="21"/>
  <c r="CG267" i="21"/>
  <c r="CH267" i="21"/>
  <c r="CG268" i="21"/>
  <c r="CH268" i="21"/>
  <c r="CG269" i="21"/>
  <c r="CH269" i="21"/>
  <c r="CG270" i="21"/>
  <c r="CH270" i="21"/>
  <c r="CG271" i="21"/>
  <c r="CH271" i="21"/>
  <c r="CG272" i="21"/>
  <c r="CH272" i="21"/>
  <c r="CG273" i="21"/>
  <c r="CH273" i="21"/>
  <c r="CG274" i="21"/>
  <c r="CH274" i="21"/>
  <c r="CG275" i="21"/>
  <c r="CH275" i="21"/>
  <c r="CG276" i="21"/>
  <c r="CH276" i="21"/>
  <c r="CG277" i="21"/>
  <c r="CH277" i="21"/>
  <c r="CG278" i="21"/>
  <c r="CH278" i="21"/>
  <c r="CG279" i="21"/>
  <c r="CH279" i="21"/>
  <c r="CG280" i="21"/>
  <c r="CH280" i="21"/>
  <c r="CG281" i="21"/>
  <c r="CH281" i="21"/>
  <c r="CG282" i="21"/>
  <c r="CH282" i="21"/>
  <c r="CG283" i="21"/>
  <c r="CH283" i="21"/>
  <c r="CG284" i="21"/>
  <c r="CH284" i="21"/>
  <c r="CG285" i="21"/>
  <c r="CH285" i="21"/>
  <c r="CG286" i="21"/>
  <c r="CH286" i="21"/>
  <c r="CG287" i="21"/>
  <c r="CH287" i="21"/>
  <c r="CG288" i="21"/>
  <c r="CH288" i="21"/>
  <c r="CG289" i="21"/>
  <c r="CH289" i="21"/>
  <c r="CG290" i="21"/>
  <c r="CH290" i="21"/>
  <c r="CG291" i="21"/>
  <c r="CH291" i="21"/>
  <c r="CG292" i="21"/>
  <c r="CH292" i="21"/>
  <c r="CG293" i="21"/>
  <c r="CH293" i="21"/>
  <c r="CG294" i="21"/>
  <c r="CH294" i="21"/>
  <c r="CG295" i="21"/>
  <c r="CH295" i="21"/>
  <c r="CG296" i="21"/>
  <c r="CH296" i="21"/>
  <c r="CG297" i="21"/>
  <c r="CH297" i="21"/>
  <c r="CG298" i="21"/>
  <c r="CH298" i="21"/>
  <c r="CG299" i="21"/>
  <c r="CH299" i="21"/>
  <c r="CG300" i="21"/>
  <c r="CH300" i="21"/>
  <c r="CG301" i="21"/>
  <c r="CH301" i="21"/>
  <c r="CG302" i="21"/>
  <c r="CH302" i="21"/>
  <c r="CG303" i="21"/>
  <c r="CH303" i="21"/>
  <c r="CG304" i="21"/>
  <c r="CH304" i="21"/>
  <c r="CG305" i="21"/>
  <c r="CH305" i="21"/>
  <c r="CG306" i="21"/>
  <c r="CH306" i="21"/>
  <c r="CG307" i="21"/>
  <c r="CH307" i="21"/>
  <c r="CG308" i="21"/>
  <c r="CH308" i="21"/>
  <c r="CG309" i="21"/>
  <c r="CH309" i="21"/>
  <c r="CG310" i="21"/>
  <c r="CH310" i="21"/>
  <c r="CG311" i="21"/>
  <c r="CH311" i="21"/>
  <c r="CG312" i="21"/>
  <c r="CH312" i="21"/>
  <c r="CG313" i="21"/>
  <c r="CH313" i="21"/>
  <c r="CG314" i="21"/>
  <c r="CH314" i="21"/>
  <c r="CG315" i="21"/>
  <c r="CH315" i="21"/>
  <c r="CG316" i="21"/>
  <c r="CH316" i="21"/>
  <c r="CG317" i="21"/>
  <c r="CH317" i="21"/>
  <c r="CG318" i="21"/>
  <c r="CH318" i="21"/>
  <c r="CG319" i="21"/>
  <c r="CH319" i="21"/>
  <c r="CG320" i="21"/>
  <c r="CH320" i="21"/>
  <c r="CG321" i="21"/>
  <c r="CH321" i="21"/>
  <c r="CG322" i="21"/>
  <c r="CH322" i="21"/>
  <c r="CG323" i="21"/>
  <c r="CH323" i="21"/>
  <c r="CG324" i="21"/>
  <c r="CH324" i="21"/>
  <c r="CG325" i="21"/>
  <c r="CH325" i="21"/>
  <c r="CG326" i="21"/>
  <c r="CH326" i="21"/>
  <c r="CG327" i="21"/>
  <c r="CH327" i="21"/>
  <c r="CG328" i="21"/>
  <c r="CH328" i="21"/>
  <c r="CG329" i="21"/>
  <c r="CH329" i="21"/>
  <c r="CG330" i="21"/>
  <c r="CH330" i="21"/>
  <c r="CG331" i="21"/>
  <c r="CH331" i="21"/>
  <c r="CG332" i="21"/>
  <c r="CH332" i="21"/>
  <c r="CG333" i="21"/>
  <c r="CH333" i="21"/>
  <c r="CG334" i="21"/>
  <c r="CH334" i="21"/>
  <c r="CG335" i="21"/>
  <c r="CH335" i="21"/>
  <c r="CG336" i="21"/>
  <c r="CH336" i="21"/>
  <c r="CG337" i="21"/>
  <c r="CH337" i="21"/>
  <c r="CG338" i="21"/>
  <c r="CH338" i="21"/>
  <c r="CG339" i="21"/>
  <c r="CH339" i="21"/>
  <c r="CG340" i="21"/>
  <c r="CH340" i="21"/>
  <c r="CG341" i="21"/>
  <c r="CH341" i="21"/>
  <c r="CG342" i="21"/>
  <c r="CH342" i="21"/>
  <c r="CG343" i="21"/>
  <c r="CH343" i="21"/>
  <c r="CG344" i="21"/>
  <c r="CH344" i="21"/>
  <c r="CG345" i="21"/>
  <c r="CH345" i="21"/>
  <c r="CG346" i="21"/>
  <c r="CH346" i="21"/>
  <c r="CG347" i="21"/>
  <c r="CH347" i="21"/>
  <c r="CG348" i="21"/>
  <c r="CH348" i="21"/>
  <c r="CG349" i="21"/>
  <c r="CH349" i="21"/>
  <c r="CG350" i="21"/>
  <c r="CH350" i="21"/>
  <c r="CG351" i="21"/>
  <c r="CH351" i="21"/>
  <c r="CG352" i="21"/>
  <c r="CH352" i="21"/>
  <c r="CG353" i="21"/>
  <c r="CH353" i="21"/>
  <c r="CG354" i="21"/>
  <c r="CH354" i="21"/>
  <c r="CG355" i="21"/>
  <c r="CH355" i="21"/>
  <c r="CG356" i="21"/>
  <c r="CH356" i="21"/>
  <c r="CG357" i="21"/>
  <c r="CH357" i="21"/>
  <c r="CG358" i="21"/>
  <c r="CH358" i="21"/>
  <c r="CG359" i="21"/>
  <c r="CH359" i="21"/>
  <c r="CG360" i="21"/>
  <c r="CH360" i="21"/>
  <c r="CG361" i="21"/>
  <c r="CH361" i="21"/>
  <c r="CG362" i="21"/>
  <c r="CH362" i="21"/>
  <c r="CG363" i="21"/>
  <c r="CH363" i="21"/>
  <c r="CG364" i="21"/>
  <c r="CH364" i="21"/>
  <c r="CG365" i="21"/>
  <c r="CH365" i="21"/>
  <c r="CG366" i="21"/>
  <c r="CH366" i="21"/>
  <c r="CG367" i="21"/>
  <c r="CH367" i="21"/>
  <c r="CG368" i="21"/>
  <c r="CH368" i="21"/>
  <c r="CG369" i="21"/>
  <c r="CH369" i="21"/>
  <c r="CG370" i="21"/>
  <c r="CH370" i="21"/>
  <c r="CG371" i="21"/>
  <c r="CH371" i="21"/>
  <c r="CG372" i="21"/>
  <c r="CH372" i="21"/>
  <c r="CG373" i="21"/>
  <c r="CH373" i="21"/>
  <c r="CG374" i="21"/>
  <c r="CH374" i="21"/>
  <c r="CG375" i="21"/>
  <c r="CH375" i="21"/>
  <c r="CG376" i="21"/>
  <c r="CH376" i="21"/>
  <c r="CG377" i="21"/>
  <c r="CH377" i="21"/>
  <c r="CG378" i="21"/>
  <c r="CH378" i="21"/>
  <c r="CG379" i="21"/>
  <c r="CH379" i="21"/>
  <c r="CG380" i="21"/>
  <c r="CH380" i="21"/>
  <c r="CG381" i="21"/>
  <c r="CH381" i="21"/>
  <c r="CG382" i="21"/>
  <c r="CH382" i="21"/>
  <c r="CG383" i="21"/>
  <c r="CH383" i="21"/>
  <c r="CG384" i="21"/>
  <c r="CH384" i="21"/>
  <c r="CG385" i="21"/>
  <c r="CH385" i="21"/>
  <c r="CG386" i="21"/>
  <c r="CH386" i="21"/>
  <c r="CG387" i="21"/>
  <c r="CH387" i="21"/>
  <c r="CG388" i="21"/>
  <c r="CH388" i="21"/>
  <c r="CG389" i="21"/>
  <c r="CH389" i="21"/>
  <c r="CG390" i="21"/>
  <c r="CH390" i="21"/>
  <c r="CG391" i="21"/>
  <c r="CH391" i="21"/>
  <c r="CG392" i="21"/>
  <c r="CH392" i="21"/>
  <c r="CG393" i="21"/>
  <c r="CH393" i="21"/>
  <c r="CG394" i="21"/>
  <c r="CH394" i="21"/>
  <c r="CH15" i="21"/>
  <c r="CG15" i="21"/>
  <c r="CD394" i="21"/>
  <c r="CE394" i="21"/>
  <c r="CF394" i="21"/>
  <c r="G19" i="19" l="1"/>
  <c r="DB406" i="21"/>
  <c r="DA430" i="21"/>
  <c r="DC395" i="21"/>
  <c r="AI382" i="18"/>
  <c r="AJ393" i="18" s="1"/>
  <c r="AK393" i="18" s="1"/>
  <c r="N381" i="18"/>
  <c r="P392" i="18" s="1"/>
  <c r="R381" i="18"/>
  <c r="T392" i="18" s="1"/>
  <c r="BW394" i="21"/>
  <c r="BX406" i="21" s="1"/>
  <c r="BZ394" i="21"/>
  <c r="CA405" i="21" s="1"/>
  <c r="BQ394" i="21"/>
  <c r="BO394" i="21"/>
  <c r="D392" i="18" l="1"/>
  <c r="L392" i="18"/>
  <c r="AE393" i="18"/>
  <c r="H392" i="18"/>
  <c r="W381" i="18"/>
  <c r="AD392" i="18"/>
  <c r="BS394" i="21"/>
  <c r="X381" i="18"/>
  <c r="AG381" i="18"/>
  <c r="AI381" i="18" s="1"/>
  <c r="AJ392" i="18" s="1"/>
  <c r="AK392" i="18" s="1"/>
  <c r="Z381" i="18"/>
  <c r="V381" i="18"/>
  <c r="Y381" i="18"/>
  <c r="N13" i="18"/>
  <c r="Y13" i="18" s="1"/>
  <c r="N14" i="18"/>
  <c r="Y14" i="18" s="1"/>
  <c r="N15" i="18"/>
  <c r="Y15" i="18" s="1"/>
  <c r="N16" i="18"/>
  <c r="Y16" i="18" s="1"/>
  <c r="N17" i="18"/>
  <c r="Y17" i="18" s="1"/>
  <c r="N18" i="18"/>
  <c r="Y18" i="18" s="1"/>
  <c r="N19" i="18"/>
  <c r="Y19" i="18" s="1"/>
  <c r="N20" i="18"/>
  <c r="Y20" i="18" s="1"/>
  <c r="N21" i="18"/>
  <c r="Y21" i="18" s="1"/>
  <c r="N22" i="18"/>
  <c r="Y22" i="18" s="1"/>
  <c r="N23" i="18"/>
  <c r="Y23" i="18" s="1"/>
  <c r="N24" i="18"/>
  <c r="Y24" i="18" s="1"/>
  <c r="N25" i="18"/>
  <c r="N26" i="18"/>
  <c r="Y26" i="18" s="1"/>
  <c r="N27" i="18"/>
  <c r="Y27" i="18" s="1"/>
  <c r="N28" i="18"/>
  <c r="Y28" i="18" s="1"/>
  <c r="N29" i="18"/>
  <c r="Y29" i="18" s="1"/>
  <c r="N30" i="18"/>
  <c r="Y30" i="18" s="1"/>
  <c r="N31" i="18"/>
  <c r="Y31" i="18" s="1"/>
  <c r="N32" i="18"/>
  <c r="Y32" i="18" s="1"/>
  <c r="N33" i="18"/>
  <c r="Y33" i="18" s="1"/>
  <c r="N34" i="18"/>
  <c r="Y34" i="18" s="1"/>
  <c r="N35" i="18"/>
  <c r="Y35" i="18" s="1"/>
  <c r="N36" i="18"/>
  <c r="Y36" i="18" s="1"/>
  <c r="N37" i="18"/>
  <c r="N38" i="18"/>
  <c r="Y38" i="18" s="1"/>
  <c r="N39" i="18"/>
  <c r="Y39" i="18" s="1"/>
  <c r="N40" i="18"/>
  <c r="Y40" i="18" s="1"/>
  <c r="N41" i="18"/>
  <c r="N42" i="18"/>
  <c r="Y42" i="18" s="1"/>
  <c r="N43" i="18"/>
  <c r="Y43" i="18" s="1"/>
  <c r="N44" i="18"/>
  <c r="Y44" i="18" s="1"/>
  <c r="N45" i="18"/>
  <c r="Y45" i="18" s="1"/>
  <c r="N46" i="18"/>
  <c r="Y46" i="18" s="1"/>
  <c r="N47" i="18"/>
  <c r="Y47" i="18" s="1"/>
  <c r="N48" i="18"/>
  <c r="Y48" i="18" s="1"/>
  <c r="N49" i="18"/>
  <c r="Y49" i="18" s="1"/>
  <c r="N50" i="18"/>
  <c r="Y50" i="18" s="1"/>
  <c r="N51" i="18"/>
  <c r="Y51" i="18" s="1"/>
  <c r="N52" i="18"/>
  <c r="Y52" i="18" s="1"/>
  <c r="N54" i="18"/>
  <c r="Y54" i="18" s="1"/>
  <c r="N55" i="18"/>
  <c r="Y55" i="18" s="1"/>
  <c r="N56" i="18"/>
  <c r="Y56" i="18" s="1"/>
  <c r="N57" i="18"/>
  <c r="Y57" i="18" s="1"/>
  <c r="N58" i="18"/>
  <c r="N59" i="18"/>
  <c r="Y59" i="18" s="1"/>
  <c r="N60" i="18"/>
  <c r="Y60" i="18" s="1"/>
  <c r="N61" i="18"/>
  <c r="Y61" i="18" s="1"/>
  <c r="N62" i="18"/>
  <c r="N63" i="18"/>
  <c r="N64" i="18"/>
  <c r="Y64" i="18" s="1"/>
  <c r="N65" i="18"/>
  <c r="Y65" i="18" s="1"/>
  <c r="N66" i="18"/>
  <c r="N67" i="18"/>
  <c r="Y67" i="18" s="1"/>
  <c r="N68" i="18"/>
  <c r="Y68" i="18" s="1"/>
  <c r="N69" i="18"/>
  <c r="Y69" i="18" s="1"/>
  <c r="N70" i="18"/>
  <c r="N71" i="18"/>
  <c r="Y71" i="18" s="1"/>
  <c r="N72" i="18"/>
  <c r="Y72" i="18" s="1"/>
  <c r="N73" i="18"/>
  <c r="Y73" i="18" s="1"/>
  <c r="N74" i="18"/>
  <c r="N75" i="18"/>
  <c r="Y75" i="18" s="1"/>
  <c r="N76" i="18"/>
  <c r="Y76" i="18" s="1"/>
  <c r="N77" i="18"/>
  <c r="Y77" i="18" s="1"/>
  <c r="N78" i="18"/>
  <c r="N79" i="18"/>
  <c r="Y79" i="18" s="1"/>
  <c r="N80" i="18"/>
  <c r="Y80" i="18" s="1"/>
  <c r="N81" i="18"/>
  <c r="Y81" i="18" s="1"/>
  <c r="N82" i="18"/>
  <c r="N83" i="18"/>
  <c r="N84" i="18"/>
  <c r="Y84" i="18" s="1"/>
  <c r="N85" i="18"/>
  <c r="Y85" i="18" s="1"/>
  <c r="N86" i="18"/>
  <c r="N87" i="18"/>
  <c r="Y87" i="18" s="1"/>
  <c r="N88" i="18"/>
  <c r="Y88" i="18" s="1"/>
  <c r="N89" i="18"/>
  <c r="Y89" i="18" s="1"/>
  <c r="N90" i="18"/>
  <c r="N91" i="18"/>
  <c r="Y91" i="18" s="1"/>
  <c r="N92" i="18"/>
  <c r="Y92" i="18" s="1"/>
  <c r="N93" i="18"/>
  <c r="Y93" i="18" s="1"/>
  <c r="N94" i="18"/>
  <c r="N95" i="18"/>
  <c r="N96" i="18"/>
  <c r="Y96" i="18" s="1"/>
  <c r="N97" i="18"/>
  <c r="Y97" i="18" s="1"/>
  <c r="N98" i="18"/>
  <c r="N99" i="18"/>
  <c r="Y99" i="18" s="1"/>
  <c r="N100" i="18"/>
  <c r="Y100" i="18" s="1"/>
  <c r="N101" i="18"/>
  <c r="Y101" i="18" s="1"/>
  <c r="N102" i="18"/>
  <c r="Y102" i="18" s="1"/>
  <c r="N103" i="18"/>
  <c r="Y103" i="18" s="1"/>
  <c r="N104" i="18"/>
  <c r="Y104" i="18" s="1"/>
  <c r="N105" i="18"/>
  <c r="Y105" i="18" s="1"/>
  <c r="N106" i="18"/>
  <c r="N107" i="18"/>
  <c r="Y107" i="18" s="1"/>
  <c r="N108" i="18"/>
  <c r="Y108" i="18" s="1"/>
  <c r="N109" i="18"/>
  <c r="Y109" i="18" s="1"/>
  <c r="N110" i="18"/>
  <c r="N111" i="18"/>
  <c r="Y111" i="18" s="1"/>
  <c r="N112" i="18"/>
  <c r="Y112" i="18" s="1"/>
  <c r="N113" i="18"/>
  <c r="Y113" i="18" s="1"/>
  <c r="N114" i="18"/>
  <c r="N115" i="18"/>
  <c r="N116" i="18"/>
  <c r="Y116" i="18" s="1"/>
  <c r="N117" i="18"/>
  <c r="Y117" i="18" s="1"/>
  <c r="N118" i="18"/>
  <c r="N119" i="18"/>
  <c r="Y119" i="18" s="1"/>
  <c r="N120" i="18"/>
  <c r="Y120" i="18" s="1"/>
  <c r="N121" i="18"/>
  <c r="Y121" i="18" s="1"/>
  <c r="N122" i="18"/>
  <c r="N123" i="18"/>
  <c r="Y123" i="18" s="1"/>
  <c r="N124" i="18"/>
  <c r="Y124" i="18" s="1"/>
  <c r="N125" i="18"/>
  <c r="Y125" i="18" s="1"/>
  <c r="N126" i="18"/>
  <c r="N127" i="18"/>
  <c r="N128" i="18"/>
  <c r="Y128" i="18" s="1"/>
  <c r="N129" i="18"/>
  <c r="Y129" i="18" s="1"/>
  <c r="N130" i="18"/>
  <c r="N131" i="18"/>
  <c r="Y131" i="18" s="1"/>
  <c r="N132" i="18"/>
  <c r="Y132" i="18" s="1"/>
  <c r="N133" i="18"/>
  <c r="Y133" i="18" s="1"/>
  <c r="N134" i="18"/>
  <c r="N135" i="18"/>
  <c r="Y135" i="18" s="1"/>
  <c r="N136" i="18"/>
  <c r="Y136" i="18" s="1"/>
  <c r="N137" i="18"/>
  <c r="Y137" i="18" s="1"/>
  <c r="N138" i="18"/>
  <c r="N139" i="18"/>
  <c r="Y139" i="18" s="1"/>
  <c r="N140" i="18"/>
  <c r="Y140" i="18" s="1"/>
  <c r="N141" i="18"/>
  <c r="Y141" i="18" s="1"/>
  <c r="N142" i="18"/>
  <c r="N143" i="18"/>
  <c r="Y143" i="18" s="1"/>
  <c r="N144" i="18"/>
  <c r="Y144" i="18" s="1"/>
  <c r="N145" i="18"/>
  <c r="Y145" i="18" s="1"/>
  <c r="N146" i="18"/>
  <c r="N147" i="18"/>
  <c r="N148" i="18"/>
  <c r="Y148" i="18" s="1"/>
  <c r="N149" i="18"/>
  <c r="Y149" i="18" s="1"/>
  <c r="N150" i="18"/>
  <c r="Y150" i="18" s="1"/>
  <c r="N151" i="18"/>
  <c r="Y151" i="18" s="1"/>
  <c r="N152" i="18"/>
  <c r="Y152" i="18" s="1"/>
  <c r="N153" i="18"/>
  <c r="Y153" i="18" s="1"/>
  <c r="N154" i="18"/>
  <c r="N155" i="18"/>
  <c r="Y155" i="18" s="1"/>
  <c r="N156" i="18"/>
  <c r="Y156" i="18" s="1"/>
  <c r="N157" i="18"/>
  <c r="Y157" i="18" s="1"/>
  <c r="N158" i="18"/>
  <c r="N159" i="18"/>
  <c r="N160" i="18"/>
  <c r="Y160" i="18" s="1"/>
  <c r="N161" i="18"/>
  <c r="Y161" i="18" s="1"/>
  <c r="N162" i="18"/>
  <c r="N163" i="18"/>
  <c r="Y163" i="18" s="1"/>
  <c r="N164" i="18"/>
  <c r="Y164" i="18" s="1"/>
  <c r="N165" i="18"/>
  <c r="Y165" i="18" s="1"/>
  <c r="N166" i="18"/>
  <c r="N167" i="18"/>
  <c r="Y167" i="18" s="1"/>
  <c r="N168" i="18"/>
  <c r="Y168" i="18" s="1"/>
  <c r="N169" i="18"/>
  <c r="Y169" i="18" s="1"/>
  <c r="N170" i="18"/>
  <c r="N171" i="18"/>
  <c r="Y171" i="18" s="1"/>
  <c r="N172" i="18"/>
  <c r="Y172" i="18" s="1"/>
  <c r="N173" i="18"/>
  <c r="Y173" i="18" s="1"/>
  <c r="N174" i="18"/>
  <c r="N175" i="18"/>
  <c r="Y175" i="18" s="1"/>
  <c r="N176" i="18"/>
  <c r="Y176" i="18" s="1"/>
  <c r="N177" i="18"/>
  <c r="Y177" i="18" s="1"/>
  <c r="N178" i="18"/>
  <c r="N179" i="18"/>
  <c r="Y179" i="18" s="1"/>
  <c r="N180" i="18"/>
  <c r="Y180" i="18" s="1"/>
  <c r="N181" i="18"/>
  <c r="Y181" i="18" s="1"/>
  <c r="N182" i="18"/>
  <c r="N183" i="18"/>
  <c r="Y183" i="18" s="1"/>
  <c r="N184" i="18"/>
  <c r="Y184" i="18" s="1"/>
  <c r="N185" i="18"/>
  <c r="Y185" i="18" s="1"/>
  <c r="N186" i="18"/>
  <c r="N187" i="18"/>
  <c r="N188" i="18"/>
  <c r="Y188" i="18" s="1"/>
  <c r="N189" i="18"/>
  <c r="Y189" i="18" s="1"/>
  <c r="N190" i="18"/>
  <c r="N191" i="18"/>
  <c r="Y191" i="18" s="1"/>
  <c r="N192" i="18"/>
  <c r="Y192" i="18" s="1"/>
  <c r="N193" i="18"/>
  <c r="Y193" i="18" s="1"/>
  <c r="N194" i="18"/>
  <c r="N195" i="18"/>
  <c r="Y195" i="18" s="1"/>
  <c r="N196" i="18"/>
  <c r="Y196" i="18" s="1"/>
  <c r="N197" i="18"/>
  <c r="Y197" i="18" s="1"/>
  <c r="N198" i="18"/>
  <c r="N199" i="18"/>
  <c r="Y199" i="18" s="1"/>
  <c r="N200" i="18"/>
  <c r="Y200" i="18" s="1"/>
  <c r="N201" i="18"/>
  <c r="Y201" i="18" s="1"/>
  <c r="N202" i="18"/>
  <c r="N203" i="18"/>
  <c r="Y203" i="18" s="1"/>
  <c r="N204" i="18"/>
  <c r="Y204" i="18" s="1"/>
  <c r="N205" i="18"/>
  <c r="Y205" i="18" s="1"/>
  <c r="N206" i="18"/>
  <c r="N207" i="18"/>
  <c r="Y207" i="18" s="1"/>
  <c r="N208" i="18"/>
  <c r="Y208" i="18" s="1"/>
  <c r="N209" i="18"/>
  <c r="Y209" i="18" s="1"/>
  <c r="N210" i="18"/>
  <c r="N211" i="18"/>
  <c r="Y211" i="18" s="1"/>
  <c r="N212" i="18"/>
  <c r="Y212" i="18" s="1"/>
  <c r="N213" i="18"/>
  <c r="Y213" i="18" s="1"/>
  <c r="N214" i="18"/>
  <c r="N215" i="18"/>
  <c r="Y215" i="18" s="1"/>
  <c r="N216" i="18"/>
  <c r="Y216" i="18" s="1"/>
  <c r="N217" i="18"/>
  <c r="Y217" i="18" s="1"/>
  <c r="N218" i="18"/>
  <c r="N219" i="18"/>
  <c r="Y219" i="18" s="1"/>
  <c r="N220" i="18"/>
  <c r="Y220" i="18" s="1"/>
  <c r="N221" i="18"/>
  <c r="Y221" i="18" s="1"/>
  <c r="N222" i="18"/>
  <c r="N223" i="18"/>
  <c r="Y223" i="18" s="1"/>
  <c r="N224" i="18"/>
  <c r="Y224" i="18" s="1"/>
  <c r="N225" i="18"/>
  <c r="Y225" i="18" s="1"/>
  <c r="N226" i="18"/>
  <c r="N227" i="18"/>
  <c r="Y227" i="18" s="1"/>
  <c r="N228" i="18"/>
  <c r="Y228" i="18" s="1"/>
  <c r="N229" i="18"/>
  <c r="Y229" i="18" s="1"/>
  <c r="N230" i="18"/>
  <c r="N231" i="18"/>
  <c r="Y231" i="18" s="1"/>
  <c r="N232" i="18"/>
  <c r="Y232" i="18" s="1"/>
  <c r="N233" i="18"/>
  <c r="Y233" i="18" s="1"/>
  <c r="N234" i="18"/>
  <c r="N235" i="18"/>
  <c r="N236" i="18"/>
  <c r="Y236" i="18" s="1"/>
  <c r="N237" i="18"/>
  <c r="Y237" i="18" s="1"/>
  <c r="N238" i="18"/>
  <c r="N239" i="18"/>
  <c r="Y239" i="18" s="1"/>
  <c r="N240" i="18"/>
  <c r="Y240" i="18" s="1"/>
  <c r="N241" i="18"/>
  <c r="Y241" i="18" s="1"/>
  <c r="N242" i="18"/>
  <c r="N243" i="18"/>
  <c r="Y243" i="18" s="1"/>
  <c r="N244" i="18"/>
  <c r="N245" i="18"/>
  <c r="N246" i="18"/>
  <c r="N247" i="18"/>
  <c r="N248" i="18"/>
  <c r="N249" i="18"/>
  <c r="N250" i="18"/>
  <c r="N251" i="18"/>
  <c r="N252" i="18"/>
  <c r="N253" i="18"/>
  <c r="N254" i="18"/>
  <c r="N255" i="18"/>
  <c r="N256" i="18"/>
  <c r="N257" i="18"/>
  <c r="N258" i="18"/>
  <c r="N259" i="18"/>
  <c r="N260" i="18"/>
  <c r="N261" i="18"/>
  <c r="N262" i="18"/>
  <c r="N263" i="18"/>
  <c r="N264" i="18"/>
  <c r="N265" i="18"/>
  <c r="N266" i="18"/>
  <c r="N267" i="18"/>
  <c r="N268" i="18"/>
  <c r="N269" i="18"/>
  <c r="N270" i="18"/>
  <c r="N271" i="18"/>
  <c r="N272" i="18"/>
  <c r="N273" i="18"/>
  <c r="N274" i="18"/>
  <c r="N275" i="18"/>
  <c r="N276" i="18"/>
  <c r="N277" i="18"/>
  <c r="N278" i="18"/>
  <c r="N279" i="18"/>
  <c r="N280" i="18"/>
  <c r="N281" i="18"/>
  <c r="N282" i="18"/>
  <c r="N283" i="18"/>
  <c r="N284" i="18"/>
  <c r="N285" i="18"/>
  <c r="N286" i="18"/>
  <c r="N287" i="18"/>
  <c r="N288" i="18"/>
  <c r="N289" i="18"/>
  <c r="N290" i="18"/>
  <c r="N291" i="18"/>
  <c r="N292" i="18"/>
  <c r="N293" i="18"/>
  <c r="N294" i="18"/>
  <c r="N295" i="18"/>
  <c r="N296" i="18"/>
  <c r="N297" i="18"/>
  <c r="N298" i="18"/>
  <c r="N299" i="18"/>
  <c r="N300" i="18"/>
  <c r="N301" i="18"/>
  <c r="N302" i="18"/>
  <c r="N303" i="18"/>
  <c r="N304" i="18"/>
  <c r="N305" i="18"/>
  <c r="N306" i="18"/>
  <c r="N307" i="18"/>
  <c r="N308" i="18"/>
  <c r="N309" i="18"/>
  <c r="N310" i="18"/>
  <c r="N311" i="18"/>
  <c r="N312" i="18"/>
  <c r="N313" i="18"/>
  <c r="N314" i="18"/>
  <c r="N315" i="18"/>
  <c r="N316" i="18"/>
  <c r="N317" i="18"/>
  <c r="N318" i="18"/>
  <c r="N319" i="18"/>
  <c r="N320" i="18"/>
  <c r="N321" i="18"/>
  <c r="N322" i="18"/>
  <c r="N323" i="18"/>
  <c r="N324" i="18"/>
  <c r="N325" i="18"/>
  <c r="N326" i="18"/>
  <c r="N327" i="18"/>
  <c r="N328" i="18"/>
  <c r="N329" i="18"/>
  <c r="N330" i="18"/>
  <c r="N331" i="18"/>
  <c r="N332" i="18"/>
  <c r="N333" i="18"/>
  <c r="N334" i="18"/>
  <c r="N335" i="18"/>
  <c r="N336" i="18"/>
  <c r="N337" i="18"/>
  <c r="N338" i="18"/>
  <c r="N339" i="18"/>
  <c r="N340" i="18"/>
  <c r="N341" i="18"/>
  <c r="N342" i="18"/>
  <c r="N343" i="18"/>
  <c r="N344" i="18"/>
  <c r="N345" i="18"/>
  <c r="N346" i="18"/>
  <c r="N347" i="18"/>
  <c r="N348" i="18"/>
  <c r="N349" i="18"/>
  <c r="N350" i="18"/>
  <c r="N351" i="18"/>
  <c r="N352" i="18"/>
  <c r="N353" i="18"/>
  <c r="N354" i="18"/>
  <c r="N355" i="18"/>
  <c r="N356" i="18"/>
  <c r="N357" i="18"/>
  <c r="N358" i="18"/>
  <c r="N359" i="18"/>
  <c r="N360" i="18"/>
  <c r="N361" i="18"/>
  <c r="N362" i="18"/>
  <c r="N363" i="18"/>
  <c r="N364" i="18"/>
  <c r="N365" i="18"/>
  <c r="N366" i="18"/>
  <c r="N367" i="18"/>
  <c r="N368" i="18"/>
  <c r="N369" i="18"/>
  <c r="N370" i="18"/>
  <c r="N371" i="18"/>
  <c r="N372" i="18"/>
  <c r="N373" i="18"/>
  <c r="N374" i="18"/>
  <c r="N375" i="18"/>
  <c r="N376" i="18"/>
  <c r="N377" i="18"/>
  <c r="N378" i="18"/>
  <c r="N379" i="18"/>
  <c r="N380" i="18"/>
  <c r="P391" i="18" s="1"/>
  <c r="R3" i="18"/>
  <c r="Z3" i="18" s="1"/>
  <c r="R4" i="18"/>
  <c r="R5" i="18"/>
  <c r="Z5" i="18" s="1"/>
  <c r="R6" i="18"/>
  <c r="Z6" i="18" s="1"/>
  <c r="R7" i="18"/>
  <c r="Z7" i="18" s="1"/>
  <c r="R8" i="18"/>
  <c r="Z8" i="18" s="1"/>
  <c r="R9" i="18"/>
  <c r="Z9" i="18" s="1"/>
  <c r="R10" i="18"/>
  <c r="Z10" i="18" s="1"/>
  <c r="R11" i="18"/>
  <c r="Z11" i="18" s="1"/>
  <c r="R12" i="18"/>
  <c r="R13" i="18"/>
  <c r="Z13" i="18" s="1"/>
  <c r="R14" i="18"/>
  <c r="Z14" i="18" s="1"/>
  <c r="R15" i="18"/>
  <c r="Z15" i="18" s="1"/>
  <c r="R16" i="18"/>
  <c r="R17" i="18"/>
  <c r="R18" i="18"/>
  <c r="Z18" i="18" s="1"/>
  <c r="R19" i="18"/>
  <c r="Z19" i="18" s="1"/>
  <c r="R20" i="18"/>
  <c r="R21" i="18"/>
  <c r="Z21" i="18" s="1"/>
  <c r="R22" i="18"/>
  <c r="Z22" i="18" s="1"/>
  <c r="R23" i="18"/>
  <c r="Z23" i="18" s="1"/>
  <c r="R24" i="18"/>
  <c r="R25" i="18"/>
  <c r="R26" i="18"/>
  <c r="Z26" i="18" s="1"/>
  <c r="R27" i="18"/>
  <c r="Z27" i="18" s="1"/>
  <c r="R28" i="18"/>
  <c r="R29" i="18"/>
  <c r="Z29" i="18" s="1"/>
  <c r="R30" i="18"/>
  <c r="Z30" i="18" s="1"/>
  <c r="R31" i="18"/>
  <c r="Z31" i="18" s="1"/>
  <c r="R32" i="18"/>
  <c r="R33" i="18"/>
  <c r="Z33" i="18" s="1"/>
  <c r="R34" i="18"/>
  <c r="Z34" i="18" s="1"/>
  <c r="R35" i="18"/>
  <c r="Z35" i="18" s="1"/>
  <c r="R36" i="18"/>
  <c r="R37" i="18"/>
  <c r="Z37" i="18" s="1"/>
  <c r="R38" i="18"/>
  <c r="Z38" i="18" s="1"/>
  <c r="R39" i="18"/>
  <c r="Z39" i="18" s="1"/>
  <c r="R40" i="18"/>
  <c r="R41" i="18"/>
  <c r="R42" i="18"/>
  <c r="Z42" i="18" s="1"/>
  <c r="R43" i="18"/>
  <c r="Z43" i="18" s="1"/>
  <c r="R44" i="18"/>
  <c r="R45" i="18"/>
  <c r="Z45" i="18" s="1"/>
  <c r="R46" i="18"/>
  <c r="Z46" i="18" s="1"/>
  <c r="R47" i="18"/>
  <c r="Z47" i="18" s="1"/>
  <c r="R48" i="18"/>
  <c r="R49" i="18"/>
  <c r="Z49" i="18" s="1"/>
  <c r="R50" i="18"/>
  <c r="Z50" i="18" s="1"/>
  <c r="R51" i="18"/>
  <c r="Z51" i="18" s="1"/>
  <c r="R52" i="18"/>
  <c r="R54" i="18"/>
  <c r="Z54" i="18" s="1"/>
  <c r="R55" i="18"/>
  <c r="Z55" i="18" s="1"/>
  <c r="R56" i="18"/>
  <c r="R57" i="18"/>
  <c r="R58" i="18"/>
  <c r="Z58" i="18" s="1"/>
  <c r="R59" i="18"/>
  <c r="Z59" i="18" s="1"/>
  <c r="R60" i="18"/>
  <c r="R61" i="18"/>
  <c r="Z61" i="18" s="1"/>
  <c r="R62" i="18"/>
  <c r="Z62" i="18" s="1"/>
  <c r="R63" i="18"/>
  <c r="Z63" i="18" s="1"/>
  <c r="R64" i="18"/>
  <c r="R65" i="18"/>
  <c r="R66" i="18"/>
  <c r="R67" i="18"/>
  <c r="Z67" i="18" s="1"/>
  <c r="R68" i="18"/>
  <c r="Z68" i="18" s="1"/>
  <c r="R69" i="18"/>
  <c r="Z69" i="18" s="1"/>
  <c r="R70" i="18"/>
  <c r="Z70" i="18" s="1"/>
  <c r="R71" i="18"/>
  <c r="Z71" i="18" s="1"/>
  <c r="R72" i="18"/>
  <c r="R73" i="18"/>
  <c r="R74" i="18"/>
  <c r="Z74" i="18" s="1"/>
  <c r="R75" i="18"/>
  <c r="Z75" i="18" s="1"/>
  <c r="R76" i="18"/>
  <c r="R77" i="18"/>
  <c r="Z77" i="18" s="1"/>
  <c r="R78" i="18"/>
  <c r="Z78" i="18" s="1"/>
  <c r="R79" i="18"/>
  <c r="Z79" i="18" s="1"/>
  <c r="R80" i="18"/>
  <c r="R81" i="18"/>
  <c r="R82" i="18"/>
  <c r="Z82" i="18" s="1"/>
  <c r="R83" i="18"/>
  <c r="Z83" i="18" s="1"/>
  <c r="R84" i="18"/>
  <c r="R85" i="18"/>
  <c r="Z85" i="18" s="1"/>
  <c r="R86" i="18"/>
  <c r="R87" i="18"/>
  <c r="Z87" i="18" s="1"/>
  <c r="R88" i="18"/>
  <c r="R89" i="18"/>
  <c r="R90" i="18"/>
  <c r="Z90" i="18" s="1"/>
  <c r="R91" i="18"/>
  <c r="Z91" i="18" s="1"/>
  <c r="R92" i="18"/>
  <c r="Z92" i="18" s="1"/>
  <c r="R93" i="18"/>
  <c r="R94" i="18"/>
  <c r="Z94" i="18" s="1"/>
  <c r="R95" i="18"/>
  <c r="Z95" i="18" s="1"/>
  <c r="R96" i="18"/>
  <c r="R97" i="18"/>
  <c r="R98" i="18"/>
  <c r="Z98" i="18" s="1"/>
  <c r="R99" i="18"/>
  <c r="Z99" i="18" s="1"/>
  <c r="R100" i="18"/>
  <c r="R101" i="18"/>
  <c r="Z101" i="18" s="1"/>
  <c r="R102" i="18"/>
  <c r="Z102" i="18" s="1"/>
  <c r="R103" i="18"/>
  <c r="Z103" i="18" s="1"/>
  <c r="R104" i="18"/>
  <c r="R105" i="18"/>
  <c r="R106" i="18"/>
  <c r="Z106" i="18" s="1"/>
  <c r="R107" i="18"/>
  <c r="Z107" i="18" s="1"/>
  <c r="R108" i="18"/>
  <c r="R109" i="18"/>
  <c r="R110" i="18"/>
  <c r="Z110" i="18" s="1"/>
  <c r="R111" i="18"/>
  <c r="Z111" i="18" s="1"/>
  <c r="R112" i="18"/>
  <c r="R113" i="18"/>
  <c r="Z113" i="18" s="1"/>
  <c r="R114" i="18"/>
  <c r="Z114" i="18" s="1"/>
  <c r="R115" i="18"/>
  <c r="Z115" i="18" s="1"/>
  <c r="R116" i="18"/>
  <c r="R117" i="18"/>
  <c r="Z117" i="18" s="1"/>
  <c r="R118" i="18"/>
  <c r="Z118" i="18" s="1"/>
  <c r="R119" i="18"/>
  <c r="Z119" i="18" s="1"/>
  <c r="R120" i="18"/>
  <c r="R121" i="18"/>
  <c r="R122" i="18"/>
  <c r="R123" i="18"/>
  <c r="Z123" i="18" s="1"/>
  <c r="R124" i="18"/>
  <c r="R125" i="18"/>
  <c r="R126" i="18"/>
  <c r="Z126" i="18" s="1"/>
  <c r="R127" i="18"/>
  <c r="Z127" i="18" s="1"/>
  <c r="R128" i="18"/>
  <c r="R129" i="18"/>
  <c r="Z129" i="18" s="1"/>
  <c r="R130" i="18"/>
  <c r="Z130" i="18" s="1"/>
  <c r="R131" i="18"/>
  <c r="Z131" i="18" s="1"/>
  <c r="R132" i="18"/>
  <c r="R133" i="18"/>
  <c r="Z133" i="18" s="1"/>
  <c r="R134" i="18"/>
  <c r="Z134" i="18" s="1"/>
  <c r="R135" i="18"/>
  <c r="Z135" i="18" s="1"/>
  <c r="R136" i="18"/>
  <c r="R137" i="18"/>
  <c r="R138" i="18"/>
  <c r="R139" i="18"/>
  <c r="Z139" i="18" s="1"/>
  <c r="R140" i="18"/>
  <c r="R141" i="18"/>
  <c r="Z141" i="18" s="1"/>
  <c r="R142" i="18"/>
  <c r="Z142" i="18" s="1"/>
  <c r="R143" i="18"/>
  <c r="Z143" i="18" s="1"/>
  <c r="R144" i="18"/>
  <c r="R145" i="18"/>
  <c r="Z145" i="18" s="1"/>
  <c r="R146" i="18"/>
  <c r="Z146" i="18" s="1"/>
  <c r="R147" i="18"/>
  <c r="Z147" i="18" s="1"/>
  <c r="R148" i="18"/>
  <c r="R149" i="18"/>
  <c r="Z149" i="18" s="1"/>
  <c r="R150" i="18"/>
  <c r="R151" i="18"/>
  <c r="Z151" i="18" s="1"/>
  <c r="R152" i="18"/>
  <c r="R153" i="18"/>
  <c r="R154" i="18"/>
  <c r="Z154" i="18" s="1"/>
  <c r="R155" i="18"/>
  <c r="Z155" i="18" s="1"/>
  <c r="R156" i="18"/>
  <c r="R157" i="18"/>
  <c r="Z157" i="18" s="1"/>
  <c r="R158" i="18"/>
  <c r="Z158" i="18" s="1"/>
  <c r="R159" i="18"/>
  <c r="Z159" i="18" s="1"/>
  <c r="R160" i="18"/>
  <c r="R161" i="18"/>
  <c r="Z161" i="18" s="1"/>
  <c r="R162" i="18"/>
  <c r="Z162" i="18" s="1"/>
  <c r="R163" i="18"/>
  <c r="Z163" i="18" s="1"/>
  <c r="R164" i="18"/>
  <c r="R165" i="18"/>
  <c r="R166" i="18"/>
  <c r="R167" i="18"/>
  <c r="Z167" i="18" s="1"/>
  <c r="R168" i="18"/>
  <c r="Z168" i="18" s="1"/>
  <c r="R169" i="18"/>
  <c r="R170" i="18"/>
  <c r="Z170" i="18" s="1"/>
  <c r="R171" i="18"/>
  <c r="Z171" i="18" s="1"/>
  <c r="R172" i="18"/>
  <c r="R173" i="18"/>
  <c r="Z173" i="18" s="1"/>
  <c r="R174" i="18"/>
  <c r="Z174" i="18" s="1"/>
  <c r="R175" i="18"/>
  <c r="Z175" i="18" s="1"/>
  <c r="R176" i="18"/>
  <c r="R177" i="18"/>
  <c r="Z177" i="18" s="1"/>
  <c r="R178" i="18"/>
  <c r="R179" i="18"/>
  <c r="Z179" i="18" s="1"/>
  <c r="R180" i="18"/>
  <c r="R181" i="18"/>
  <c r="R182" i="18"/>
  <c r="Z182" i="18" s="1"/>
  <c r="R183" i="18"/>
  <c r="Z183" i="18" s="1"/>
  <c r="R184" i="18"/>
  <c r="R185" i="18"/>
  <c r="Z185" i="18" s="1"/>
  <c r="R186" i="18"/>
  <c r="Z186" i="18" s="1"/>
  <c r="R187" i="18"/>
  <c r="Z187" i="18" s="1"/>
  <c r="R188" i="18"/>
  <c r="R189" i="18"/>
  <c r="Z189" i="18" s="1"/>
  <c r="R190" i="18"/>
  <c r="Z190" i="18" s="1"/>
  <c r="R191" i="18"/>
  <c r="Z191" i="18" s="1"/>
  <c r="R192" i="18"/>
  <c r="R193" i="18"/>
  <c r="R194" i="18"/>
  <c r="R195" i="18"/>
  <c r="Z195" i="18" s="1"/>
  <c r="R196" i="18"/>
  <c r="R197" i="18"/>
  <c r="Z197" i="18" s="1"/>
  <c r="R198" i="18"/>
  <c r="Z198" i="18" s="1"/>
  <c r="R199" i="18"/>
  <c r="Z199" i="18" s="1"/>
  <c r="R200" i="18"/>
  <c r="R201" i="18"/>
  <c r="Z201" i="18" s="1"/>
  <c r="R202" i="18"/>
  <c r="Z202" i="18" s="1"/>
  <c r="R203" i="18"/>
  <c r="Z203" i="18" s="1"/>
  <c r="R204" i="18"/>
  <c r="R205" i="18"/>
  <c r="Z205" i="18" s="1"/>
  <c r="R206" i="18"/>
  <c r="Z206" i="18" s="1"/>
  <c r="R207" i="18"/>
  <c r="Z207" i="18" s="1"/>
  <c r="R208" i="18"/>
  <c r="R209" i="18"/>
  <c r="R210" i="18"/>
  <c r="Z210" i="18" s="1"/>
  <c r="R211" i="18"/>
  <c r="Z211" i="18" s="1"/>
  <c r="R212" i="18"/>
  <c r="R213" i="18"/>
  <c r="Z213" i="18" s="1"/>
  <c r="R214" i="18"/>
  <c r="Z214" i="18" s="1"/>
  <c r="R215" i="18"/>
  <c r="Z215" i="18" s="1"/>
  <c r="R216" i="18"/>
  <c r="R217" i="18"/>
  <c r="R218" i="18"/>
  <c r="Z218" i="18" s="1"/>
  <c r="R219" i="18"/>
  <c r="Z219" i="18" s="1"/>
  <c r="R220" i="18"/>
  <c r="R221" i="18"/>
  <c r="R222" i="18"/>
  <c r="Z222" i="18" s="1"/>
  <c r="R223" i="18"/>
  <c r="Z223" i="18" s="1"/>
  <c r="R224" i="18"/>
  <c r="R225" i="18"/>
  <c r="R226" i="18"/>
  <c r="Z226" i="18" s="1"/>
  <c r="R227" i="18"/>
  <c r="Z227" i="18" s="1"/>
  <c r="R228" i="18"/>
  <c r="R229" i="18"/>
  <c r="Z229" i="18" s="1"/>
  <c r="R230" i="18"/>
  <c r="Z230" i="18" s="1"/>
  <c r="R231" i="18"/>
  <c r="Z231" i="18" s="1"/>
  <c r="R232" i="18"/>
  <c r="R233" i="18"/>
  <c r="Z233" i="18" s="1"/>
  <c r="R234" i="18"/>
  <c r="Z234" i="18" s="1"/>
  <c r="R235" i="18"/>
  <c r="Z235" i="18" s="1"/>
  <c r="R236" i="18"/>
  <c r="R237" i="18"/>
  <c r="R238" i="18"/>
  <c r="Z238" i="18" s="1"/>
  <c r="R239" i="18"/>
  <c r="Z239" i="18" s="1"/>
  <c r="R240" i="18"/>
  <c r="R241" i="18"/>
  <c r="Z241" i="18" s="1"/>
  <c r="R242" i="18"/>
  <c r="Z242" i="18" s="1"/>
  <c r="R243" i="18"/>
  <c r="Z243" i="18" s="1"/>
  <c r="R244" i="18"/>
  <c r="R245" i="18"/>
  <c r="R246" i="18"/>
  <c r="R247" i="18"/>
  <c r="R248" i="18"/>
  <c r="R249" i="18"/>
  <c r="R250" i="18"/>
  <c r="R251" i="18"/>
  <c r="R252" i="18"/>
  <c r="R253" i="18"/>
  <c r="R254" i="18"/>
  <c r="R255" i="18"/>
  <c r="R256" i="18"/>
  <c r="R257" i="18"/>
  <c r="R258" i="18"/>
  <c r="R259" i="18"/>
  <c r="R260" i="18"/>
  <c r="R261" i="18"/>
  <c r="R262" i="18"/>
  <c r="R263" i="18"/>
  <c r="R264" i="18"/>
  <c r="R265" i="18"/>
  <c r="R266" i="18"/>
  <c r="R267" i="18"/>
  <c r="R268" i="18"/>
  <c r="R269" i="18"/>
  <c r="R270" i="18"/>
  <c r="R271" i="18"/>
  <c r="R272" i="18"/>
  <c r="R273" i="18"/>
  <c r="R274" i="18"/>
  <c r="R275" i="18"/>
  <c r="R276" i="18"/>
  <c r="R277" i="18"/>
  <c r="R278" i="18"/>
  <c r="R279" i="18"/>
  <c r="R280" i="18"/>
  <c r="R281" i="18"/>
  <c r="R282" i="18"/>
  <c r="R283" i="18"/>
  <c r="R284" i="18"/>
  <c r="R285" i="18"/>
  <c r="R286" i="18"/>
  <c r="R287" i="18"/>
  <c r="R288" i="18"/>
  <c r="R289" i="18"/>
  <c r="R290" i="18"/>
  <c r="R291" i="18"/>
  <c r="R292" i="18"/>
  <c r="R293" i="18"/>
  <c r="R294" i="18"/>
  <c r="R295" i="18"/>
  <c r="R296" i="18"/>
  <c r="R297" i="18"/>
  <c r="R298" i="18"/>
  <c r="R299" i="18"/>
  <c r="R300" i="18"/>
  <c r="R301" i="18"/>
  <c r="R302" i="18"/>
  <c r="R303" i="18"/>
  <c r="R304" i="18"/>
  <c r="R305" i="18"/>
  <c r="R306" i="18"/>
  <c r="R307" i="18"/>
  <c r="R308" i="18"/>
  <c r="R309" i="18"/>
  <c r="R310" i="18"/>
  <c r="R311" i="18"/>
  <c r="R312" i="18"/>
  <c r="R313" i="18"/>
  <c r="R314" i="18"/>
  <c r="R315" i="18"/>
  <c r="R316" i="18"/>
  <c r="R317" i="18"/>
  <c r="R318" i="18"/>
  <c r="R319" i="18"/>
  <c r="R320" i="18"/>
  <c r="R321" i="18"/>
  <c r="R322" i="18"/>
  <c r="R323" i="18"/>
  <c r="R324" i="18"/>
  <c r="R325" i="18"/>
  <c r="R326" i="18"/>
  <c r="R327" i="18"/>
  <c r="R328" i="18"/>
  <c r="R329" i="18"/>
  <c r="R330" i="18"/>
  <c r="R331" i="18"/>
  <c r="R332" i="18"/>
  <c r="R333" i="18"/>
  <c r="R334" i="18"/>
  <c r="R335" i="18"/>
  <c r="R336" i="18"/>
  <c r="R337" i="18"/>
  <c r="R338" i="18"/>
  <c r="R339" i="18"/>
  <c r="R340" i="18"/>
  <c r="R341" i="18"/>
  <c r="R342" i="18"/>
  <c r="R343" i="18"/>
  <c r="R344" i="18"/>
  <c r="R345" i="18"/>
  <c r="R346" i="18"/>
  <c r="R347" i="18"/>
  <c r="R348" i="18"/>
  <c r="R349" i="18"/>
  <c r="R350" i="18"/>
  <c r="R351" i="18"/>
  <c r="R352" i="18"/>
  <c r="R353" i="18"/>
  <c r="R354" i="18"/>
  <c r="R355" i="18"/>
  <c r="R356" i="18"/>
  <c r="R357" i="18"/>
  <c r="R358" i="18"/>
  <c r="R359" i="18"/>
  <c r="R360" i="18"/>
  <c r="R361" i="18"/>
  <c r="R362" i="18"/>
  <c r="R363" i="18"/>
  <c r="R364" i="18"/>
  <c r="R365" i="18"/>
  <c r="R366" i="18"/>
  <c r="R367" i="18"/>
  <c r="R368" i="18"/>
  <c r="R369" i="18"/>
  <c r="R370" i="18"/>
  <c r="R371" i="18"/>
  <c r="R372" i="18"/>
  <c r="R373" i="18"/>
  <c r="R374" i="18"/>
  <c r="R375" i="18"/>
  <c r="R376" i="18"/>
  <c r="R377" i="18"/>
  <c r="R378" i="18"/>
  <c r="R379" i="18"/>
  <c r="R380" i="18"/>
  <c r="T391" i="18" s="1"/>
  <c r="N3" i="18"/>
  <c r="Y3" i="18" s="1"/>
  <c r="N4" i="18"/>
  <c r="Y4" i="18" s="1"/>
  <c r="N5" i="18"/>
  <c r="N6" i="18"/>
  <c r="Y6" i="18" s="1"/>
  <c r="N7" i="18"/>
  <c r="Y7" i="18" s="1"/>
  <c r="N8" i="18"/>
  <c r="Y8" i="18" s="1"/>
  <c r="N9" i="18"/>
  <c r="N10" i="18"/>
  <c r="Y10" i="18" s="1"/>
  <c r="N11" i="18"/>
  <c r="Y11" i="18" s="1"/>
  <c r="N12" i="18"/>
  <c r="Y12" i="18" s="1"/>
  <c r="R2" i="18"/>
  <c r="N2" i="18"/>
  <c r="DB405" i="21" l="1"/>
  <c r="DA429" i="21"/>
  <c r="T317" i="18"/>
  <c r="P82" i="18"/>
  <c r="T85" i="18"/>
  <c r="T298" i="18"/>
  <c r="T256" i="18"/>
  <c r="P256" i="18"/>
  <c r="P162" i="18"/>
  <c r="P390" i="18"/>
  <c r="P26" i="18"/>
  <c r="T198" i="18"/>
  <c r="P374" i="18"/>
  <c r="P331" i="18"/>
  <c r="T226" i="18"/>
  <c r="P276" i="18"/>
  <c r="P191" i="18"/>
  <c r="P178" i="18"/>
  <c r="P141" i="18"/>
  <c r="P102" i="18"/>
  <c r="P77" i="18"/>
  <c r="P50" i="18"/>
  <c r="P33" i="18"/>
  <c r="P319" i="18"/>
  <c r="T13" i="18"/>
  <c r="T141" i="18"/>
  <c r="P43" i="18"/>
  <c r="P122" i="18"/>
  <c r="P202" i="18"/>
  <c r="T390" i="18"/>
  <c r="T284" i="18"/>
  <c r="P347" i="18"/>
  <c r="P315" i="18"/>
  <c r="P287" i="18"/>
  <c r="P240" i="18"/>
  <c r="P219" i="18"/>
  <c r="P93" i="18"/>
  <c r="P47" i="18"/>
  <c r="P18" i="18"/>
  <c r="P288" i="18"/>
  <c r="P66" i="18"/>
  <c r="P230" i="18"/>
  <c r="T389" i="18"/>
  <c r="T381" i="18"/>
  <c r="T374" i="18"/>
  <c r="T269" i="18"/>
  <c r="P362" i="18"/>
  <c r="P358" i="18"/>
  <c r="P342" i="18"/>
  <c r="P330" i="18"/>
  <c r="P304" i="18"/>
  <c r="P262" i="18"/>
  <c r="P246" i="18"/>
  <c r="P198" i="18"/>
  <c r="P125" i="18"/>
  <c r="P27" i="18"/>
  <c r="P45" i="18"/>
  <c r="P69" i="18"/>
  <c r="P109" i="18"/>
  <c r="P146" i="18"/>
  <c r="P182" i="18"/>
  <c r="P234" i="18"/>
  <c r="T22" i="18"/>
  <c r="T156" i="18"/>
  <c r="T388" i="18"/>
  <c r="T368" i="18"/>
  <c r="T338" i="18"/>
  <c r="T296" i="18"/>
  <c r="P372" i="18"/>
  <c r="P272" i="18"/>
  <c r="P173" i="18"/>
  <c r="P130" i="18"/>
  <c r="P101" i="18"/>
  <c r="Y235" i="18"/>
  <c r="P30" i="18"/>
  <c r="P38" i="18"/>
  <c r="P110" i="18"/>
  <c r="P133" i="18"/>
  <c r="P150" i="18"/>
  <c r="P166" i="18"/>
  <c r="P214" i="18"/>
  <c r="T40" i="18"/>
  <c r="T113" i="18"/>
  <c r="T170" i="18"/>
  <c r="Y187" i="18"/>
  <c r="T97" i="18"/>
  <c r="P37" i="18"/>
  <c r="P90" i="18"/>
  <c r="P165" i="18"/>
  <c r="P212" i="18"/>
  <c r="T98" i="18"/>
  <c r="T213" i="18"/>
  <c r="T346" i="18"/>
  <c r="T310" i="18"/>
  <c r="T282" i="18"/>
  <c r="T268" i="18"/>
  <c r="T253" i="18"/>
  <c r="T225" i="18"/>
  <c r="T82" i="18"/>
  <c r="T34" i="18"/>
  <c r="P389" i="18"/>
  <c r="P299" i="18"/>
  <c r="P244" i="18"/>
  <c r="P203" i="18"/>
  <c r="P187" i="18"/>
  <c r="P157" i="18"/>
  <c r="P142" i="18"/>
  <c r="P86" i="18"/>
  <c r="P70" i="18"/>
  <c r="P25" i="18"/>
  <c r="P31" i="18"/>
  <c r="P39" i="18"/>
  <c r="P78" i="18"/>
  <c r="P98" i="18"/>
  <c r="P118" i="18"/>
  <c r="P134" i="18"/>
  <c r="P154" i="18"/>
  <c r="P174" i="18"/>
  <c r="T70" i="18"/>
  <c r="T128" i="18"/>
  <c r="T184" i="18"/>
  <c r="T241" i="18"/>
  <c r="Y2" i="18"/>
  <c r="P13" i="18"/>
  <c r="P17" i="18"/>
  <c r="T112" i="18"/>
  <c r="T140" i="18"/>
  <c r="T168" i="18"/>
  <c r="T197" i="18"/>
  <c r="T385" i="18"/>
  <c r="T353" i="18"/>
  <c r="T325" i="18"/>
  <c r="T305" i="18"/>
  <c r="T289" i="18"/>
  <c r="T277" i="18"/>
  <c r="T261" i="18"/>
  <c r="Z194" i="18"/>
  <c r="T205" i="18"/>
  <c r="Z178" i="18"/>
  <c r="T189" i="18"/>
  <c r="Z166" i="18"/>
  <c r="T177" i="18"/>
  <c r="T161" i="18"/>
  <c r="Z138" i="18"/>
  <c r="T149" i="18"/>
  <c r="Z122" i="18"/>
  <c r="T133" i="18"/>
  <c r="Z66" i="18"/>
  <c r="T77" i="18"/>
  <c r="Z17" i="18"/>
  <c r="T28" i="18"/>
  <c r="P386" i="18"/>
  <c r="P326" i="18"/>
  <c r="P310" i="18"/>
  <c r="P298" i="18"/>
  <c r="P294" i="18"/>
  <c r="P278" i="18"/>
  <c r="P266" i="18"/>
  <c r="Y159" i="18"/>
  <c r="P170" i="18"/>
  <c r="Y147" i="18"/>
  <c r="P158" i="18"/>
  <c r="Y127" i="18"/>
  <c r="P138" i="18"/>
  <c r="P126" i="18"/>
  <c r="Y115" i="18"/>
  <c r="Y95" i="18"/>
  <c r="P106" i="18"/>
  <c r="Y83" i="18"/>
  <c r="P94" i="18"/>
  <c r="Y63" i="18"/>
  <c r="P74" i="18"/>
  <c r="P41" i="18"/>
  <c r="Z86" i="18"/>
  <c r="T384" i="18"/>
  <c r="T360" i="18"/>
  <c r="T332" i="18"/>
  <c r="T304" i="18"/>
  <c r="T290" i="18"/>
  <c r="T274" i="18"/>
  <c r="T262" i="18"/>
  <c r="Z237" i="18"/>
  <c r="T246" i="18"/>
  <c r="T248" i="18"/>
  <c r="Z225" i="18"/>
  <c r="T234" i="18"/>
  <c r="Z221" i="18"/>
  <c r="T232" i="18"/>
  <c r="Z209" i="18"/>
  <c r="T218" i="18"/>
  <c r="T220" i="18"/>
  <c r="Z193" i="18"/>
  <c r="T204" i="18"/>
  <c r="Z181" i="18"/>
  <c r="T192" i="18"/>
  <c r="Z165" i="18"/>
  <c r="T176" i="18"/>
  <c r="T162" i="18"/>
  <c r="T146" i="18"/>
  <c r="Z125" i="18"/>
  <c r="T134" i="18"/>
  <c r="Z109" i="18"/>
  <c r="T118" i="18"/>
  <c r="T120" i="18"/>
  <c r="Z97" i="18"/>
  <c r="T106" i="18"/>
  <c r="Z93" i="18"/>
  <c r="T104" i="18"/>
  <c r="Z81" i="18"/>
  <c r="T90" i="18"/>
  <c r="T92" i="18"/>
  <c r="Z65" i="18"/>
  <c r="T76" i="18"/>
  <c r="T49" i="18"/>
  <c r="T42" i="18"/>
  <c r="Z32" i="18"/>
  <c r="T26" i="18"/>
  <c r="T15" i="18"/>
  <c r="P385" i="18"/>
  <c r="P379" i="18"/>
  <c r="P368" i="18"/>
  <c r="P363" i="18"/>
  <c r="P351" i="18"/>
  <c r="P352" i="18"/>
  <c r="P340" i="18"/>
  <c r="P336" i="18"/>
  <c r="P320" i="18"/>
  <c r="P308" i="18"/>
  <c r="P283" i="18"/>
  <c r="P267" i="18"/>
  <c r="P255" i="18"/>
  <c r="P251" i="18"/>
  <c r="P235" i="18"/>
  <c r="P223" i="18"/>
  <c r="P208" i="18"/>
  <c r="P192" i="18"/>
  <c r="P181" i="18"/>
  <c r="P149" i="18"/>
  <c r="P117" i="18"/>
  <c r="P85" i="18"/>
  <c r="P51" i="18"/>
  <c r="Y37" i="18"/>
  <c r="P46" i="18"/>
  <c r="P35" i="18"/>
  <c r="Y25" i="18"/>
  <c r="P22" i="18"/>
  <c r="P29" i="18"/>
  <c r="P34" i="18"/>
  <c r="P42" i="18"/>
  <c r="P49" i="18"/>
  <c r="P114" i="18"/>
  <c r="P224" i="18"/>
  <c r="T16" i="18"/>
  <c r="T69" i="18"/>
  <c r="T125" i="18"/>
  <c r="T154" i="18"/>
  <c r="T182" i="18"/>
  <c r="T210" i="18"/>
  <c r="T240" i="18"/>
  <c r="Z150" i="18"/>
  <c r="Y41" i="18"/>
  <c r="T386" i="18"/>
  <c r="P387" i="18"/>
  <c r="P48" i="18"/>
  <c r="T387" i="18"/>
  <c r="P388" i="18"/>
  <c r="P384" i="18"/>
  <c r="P21" i="18"/>
  <c r="Z52" i="18"/>
  <c r="Z48" i="18"/>
  <c r="T51" i="18"/>
  <c r="Z40" i="18"/>
  <c r="T50" i="18"/>
  <c r="T47" i="18"/>
  <c r="T46" i="18"/>
  <c r="T45" i="18"/>
  <c r="T44" i="18"/>
  <c r="Z36" i="18"/>
  <c r="T43" i="18"/>
  <c r="T41" i="18"/>
  <c r="T39" i="18"/>
  <c r="Z28" i="18"/>
  <c r="T38" i="18"/>
  <c r="T37" i="18"/>
  <c r="Z24" i="18"/>
  <c r="T35" i="18"/>
  <c r="T32" i="18"/>
  <c r="Z20" i="18"/>
  <c r="T31" i="18"/>
  <c r="T30" i="18"/>
  <c r="T29" i="18"/>
  <c r="T27" i="18"/>
  <c r="T25" i="18"/>
  <c r="T24" i="18"/>
  <c r="Z16" i="18"/>
  <c r="T21" i="18"/>
  <c r="T23" i="18"/>
  <c r="Z12" i="18"/>
  <c r="T17" i="18"/>
  <c r="T19" i="18"/>
  <c r="T18" i="18"/>
  <c r="Z4" i="18"/>
  <c r="T14" i="18"/>
  <c r="P381" i="18"/>
  <c r="P380" i="18"/>
  <c r="P377" i="18"/>
  <c r="P376" i="18"/>
  <c r="P375" i="18"/>
  <c r="P373" i="18"/>
  <c r="P371" i="18"/>
  <c r="P370" i="18"/>
  <c r="P369" i="18"/>
  <c r="P366" i="18"/>
  <c r="P365" i="18"/>
  <c r="P364" i="18"/>
  <c r="P361" i="18"/>
  <c r="P360" i="18"/>
  <c r="P359" i="18"/>
  <c r="P357" i="18"/>
  <c r="P355" i="18"/>
  <c r="P354" i="18"/>
  <c r="P353" i="18"/>
  <c r="P350" i="18"/>
  <c r="P349" i="18"/>
  <c r="P348" i="18"/>
  <c r="P345" i="18"/>
  <c r="P344" i="18"/>
  <c r="P343" i="18"/>
  <c r="P341" i="18"/>
  <c r="P339" i="18"/>
  <c r="P338" i="18"/>
  <c r="P337" i="18"/>
  <c r="P334" i="18"/>
  <c r="P333" i="18"/>
  <c r="P332" i="18"/>
  <c r="P329" i="18"/>
  <c r="P328" i="18"/>
  <c r="P327" i="18"/>
  <c r="P325" i="18"/>
  <c r="P323" i="18"/>
  <c r="P322" i="18"/>
  <c r="P321" i="18"/>
  <c r="P318" i="18"/>
  <c r="P317" i="18"/>
  <c r="P316" i="18"/>
  <c r="P313" i="18"/>
  <c r="P312" i="18"/>
  <c r="P311" i="18"/>
  <c r="P309" i="18"/>
  <c r="P307" i="18"/>
  <c r="P306" i="18"/>
  <c r="P305" i="18"/>
  <c r="P302" i="18"/>
  <c r="P301" i="18"/>
  <c r="P300" i="18"/>
  <c r="P297" i="18"/>
  <c r="P296" i="18"/>
  <c r="P295" i="18"/>
  <c r="P293" i="18"/>
  <c r="P291" i="18"/>
  <c r="P290" i="18"/>
  <c r="P289" i="18"/>
  <c r="P286" i="18"/>
  <c r="P285" i="18"/>
  <c r="P284" i="18"/>
  <c r="P281" i="18"/>
  <c r="P280" i="18"/>
  <c r="P279" i="18"/>
  <c r="P277" i="18"/>
  <c r="P275" i="18"/>
  <c r="P274" i="18"/>
  <c r="P273" i="18"/>
  <c r="P270" i="18"/>
  <c r="P269" i="18"/>
  <c r="P268" i="18"/>
  <c r="P265" i="18"/>
  <c r="P264" i="18"/>
  <c r="P263" i="18"/>
  <c r="P261" i="18"/>
  <c r="P259" i="18"/>
  <c r="P258" i="18"/>
  <c r="P257" i="18"/>
  <c r="P254" i="18"/>
  <c r="Y242" i="18"/>
  <c r="P253" i="18"/>
  <c r="P252" i="18"/>
  <c r="P249" i="18"/>
  <c r="P248" i="18"/>
  <c r="P247" i="18"/>
  <c r="Y234" i="18"/>
  <c r="P245" i="18"/>
  <c r="P243" i="18"/>
  <c r="P242" i="18"/>
  <c r="P241" i="18"/>
  <c r="P238" i="18"/>
  <c r="Y230" i="18"/>
  <c r="Y226" i="18"/>
  <c r="P237" i="18"/>
  <c r="P236" i="18"/>
  <c r="P233" i="18"/>
  <c r="P232" i="18"/>
  <c r="Y222" i="18"/>
  <c r="P231" i="18"/>
  <c r="Y218" i="18"/>
  <c r="P229" i="18"/>
  <c r="P227" i="18"/>
  <c r="P226" i="18"/>
  <c r="P225" i="18"/>
  <c r="Y214" i="18"/>
  <c r="P222" i="18"/>
  <c r="Y210" i="18"/>
  <c r="P221" i="18"/>
  <c r="P220" i="18"/>
  <c r="Y206" i="18"/>
  <c r="P217" i="18"/>
  <c r="P216" i="18"/>
  <c r="P215" i="18"/>
  <c r="Y202" i="18"/>
  <c r="P213" i="18"/>
  <c r="P211" i="18"/>
  <c r="P210" i="18"/>
  <c r="P209" i="18"/>
  <c r="P206" i="18"/>
  <c r="Y198" i="18"/>
  <c r="Y194" i="18"/>
  <c r="P205" i="18"/>
  <c r="P204" i="18"/>
  <c r="P201" i="18"/>
  <c r="P200" i="18"/>
  <c r="P199" i="18"/>
  <c r="Y190" i="18"/>
  <c r="Y186" i="18"/>
  <c r="P197" i="18"/>
  <c r="P195" i="18"/>
  <c r="P194" i="18"/>
  <c r="P193" i="18"/>
  <c r="P190" i="18"/>
  <c r="Y182" i="18"/>
  <c r="Y178" i="18"/>
  <c r="P189" i="18"/>
  <c r="P188" i="18"/>
  <c r="Y174" i="18"/>
  <c r="P185" i="18"/>
  <c r="P184" i="18"/>
  <c r="P183" i="18"/>
  <c r="Y170" i="18"/>
  <c r="P180" i="18"/>
  <c r="P179" i="18"/>
  <c r="Y166" i="18"/>
  <c r="P176" i="18"/>
  <c r="P175" i="18"/>
  <c r="P172" i="18"/>
  <c r="P171" i="18"/>
  <c r="Y158" i="18"/>
  <c r="P168" i="18"/>
  <c r="P167" i="18"/>
  <c r="P164" i="18"/>
  <c r="P163" i="18"/>
  <c r="Y154" i="18"/>
  <c r="P160" i="18"/>
  <c r="P159" i="18"/>
  <c r="P156" i="18"/>
  <c r="Y146" i="18"/>
  <c r="P155" i="18"/>
  <c r="Y142" i="18"/>
  <c r="P152" i="18"/>
  <c r="P151" i="18"/>
  <c r="Y138" i="18"/>
  <c r="P148" i="18"/>
  <c r="P147" i="18"/>
  <c r="Y134" i="18"/>
  <c r="P144" i="18"/>
  <c r="P143" i="18"/>
  <c r="P140" i="18"/>
  <c r="P139" i="18"/>
  <c r="Y130" i="18"/>
  <c r="P136" i="18"/>
  <c r="P135" i="18"/>
  <c r="P132" i="18"/>
  <c r="Y122" i="18"/>
  <c r="P131" i="18"/>
  <c r="P128" i="18"/>
  <c r="Y118" i="18"/>
  <c r="P127" i="18"/>
  <c r="Y114" i="18"/>
  <c r="P124" i="18"/>
  <c r="P123" i="18"/>
  <c r="Y110" i="18"/>
  <c r="P120" i="18"/>
  <c r="P119" i="18"/>
  <c r="Y106" i="18"/>
  <c r="P116" i="18"/>
  <c r="P115" i="18"/>
  <c r="P112" i="18"/>
  <c r="P111" i="18"/>
  <c r="Y98" i="18"/>
  <c r="P108" i="18"/>
  <c r="P107" i="18"/>
  <c r="Y94" i="18"/>
  <c r="P104" i="18"/>
  <c r="P103" i="18"/>
  <c r="Y90" i="18"/>
  <c r="P100" i="18"/>
  <c r="P99" i="18"/>
  <c r="Y86" i="18"/>
  <c r="P96" i="18"/>
  <c r="P95" i="18"/>
  <c r="Y82" i="18"/>
  <c r="P92" i="18"/>
  <c r="P91" i="18"/>
  <c r="Y78" i="18"/>
  <c r="P88" i="18"/>
  <c r="P87" i="18"/>
  <c r="Y74" i="18"/>
  <c r="P84" i="18"/>
  <c r="P83" i="18"/>
  <c r="Y70" i="18"/>
  <c r="P80" i="18"/>
  <c r="P79" i="18"/>
  <c r="Y66" i="18"/>
  <c r="P76" i="18"/>
  <c r="P75" i="18"/>
  <c r="Y62" i="18"/>
  <c r="P72" i="18"/>
  <c r="P71" i="18"/>
  <c r="Y58" i="18"/>
  <c r="P68" i="18"/>
  <c r="P67" i="18"/>
  <c r="Y126" i="18"/>
  <c r="Z2" i="18"/>
  <c r="Y9" i="18"/>
  <c r="P20" i="18"/>
  <c r="Y5" i="18"/>
  <c r="P16" i="18"/>
  <c r="P14" i="18"/>
  <c r="P65" i="18"/>
  <c r="P73" i="18"/>
  <c r="P81" i="18"/>
  <c r="P89" i="18"/>
  <c r="P97" i="18"/>
  <c r="P105" i="18"/>
  <c r="P113" i="18"/>
  <c r="P121" i="18"/>
  <c r="P129" i="18"/>
  <c r="P137" i="18"/>
  <c r="P145" i="18"/>
  <c r="P153" i="18"/>
  <c r="P161" i="18"/>
  <c r="P169" i="18"/>
  <c r="P177" i="18"/>
  <c r="P186" i="18"/>
  <c r="P196" i="18"/>
  <c r="P207" i="18"/>
  <c r="P218" i="18"/>
  <c r="P228" i="18"/>
  <c r="P239" i="18"/>
  <c r="P250" i="18"/>
  <c r="P260" i="18"/>
  <c r="P271" i="18"/>
  <c r="P282" i="18"/>
  <c r="P292" i="18"/>
  <c r="P303" i="18"/>
  <c r="P314" i="18"/>
  <c r="P324" i="18"/>
  <c r="P335" i="18"/>
  <c r="P346" i="18"/>
  <c r="P356" i="18"/>
  <c r="P367" i="18"/>
  <c r="P378" i="18"/>
  <c r="T20" i="18"/>
  <c r="T33" i="18"/>
  <c r="T48" i="18"/>
  <c r="T383" i="18"/>
  <c r="T380" i="18"/>
  <c r="T379" i="18"/>
  <c r="T377" i="18"/>
  <c r="T378" i="18"/>
  <c r="T376" i="18"/>
  <c r="T375" i="18"/>
  <c r="T373" i="18"/>
  <c r="T371" i="18"/>
  <c r="T370" i="18"/>
  <c r="T369" i="18"/>
  <c r="T367" i="18"/>
  <c r="T366" i="18"/>
  <c r="T365" i="18"/>
  <c r="T364" i="18"/>
  <c r="T363" i="18"/>
  <c r="T361" i="18"/>
  <c r="T362" i="18"/>
  <c r="T359" i="18"/>
  <c r="T358" i="18"/>
  <c r="T357" i="18"/>
  <c r="T355" i="18"/>
  <c r="T352" i="18"/>
  <c r="T354" i="18"/>
  <c r="T351" i="18"/>
  <c r="T350" i="18"/>
  <c r="T349" i="18"/>
  <c r="T348" i="18"/>
  <c r="T347" i="18"/>
  <c r="T345" i="18"/>
  <c r="T344" i="18"/>
  <c r="T343" i="18"/>
  <c r="T342" i="18"/>
  <c r="T341" i="18"/>
  <c r="T339" i="18"/>
  <c r="T337" i="18"/>
  <c r="T336" i="18"/>
  <c r="T335" i="18"/>
  <c r="T334" i="18"/>
  <c r="T333" i="18"/>
  <c r="T331" i="18"/>
  <c r="T329" i="18"/>
  <c r="T330" i="18"/>
  <c r="T328" i="18"/>
  <c r="T327" i="18"/>
  <c r="T326" i="18"/>
  <c r="T323" i="18"/>
  <c r="T322" i="18"/>
  <c r="T321" i="18"/>
  <c r="T320" i="18"/>
  <c r="T319" i="18"/>
  <c r="T318" i="18"/>
  <c r="T316" i="18"/>
  <c r="T315" i="18"/>
  <c r="T313" i="18"/>
  <c r="T314" i="18"/>
  <c r="T312" i="18"/>
  <c r="T311" i="18"/>
  <c r="T309" i="18"/>
  <c r="T307" i="18"/>
  <c r="T306" i="18"/>
  <c r="T303" i="18"/>
  <c r="T302" i="18"/>
  <c r="T301" i="18"/>
  <c r="T300" i="18"/>
  <c r="T299" i="18"/>
  <c r="T297" i="18"/>
  <c r="T295" i="18"/>
  <c r="T294" i="18"/>
  <c r="T293" i="18"/>
  <c r="T291" i="18"/>
  <c r="T288" i="18"/>
  <c r="T287" i="18"/>
  <c r="T286" i="18"/>
  <c r="T285" i="18"/>
  <c r="T283" i="18"/>
  <c r="T281" i="18"/>
  <c r="T280" i="18"/>
  <c r="T279" i="18"/>
  <c r="T278" i="18"/>
  <c r="T275" i="18"/>
  <c r="T273" i="18"/>
  <c r="T272" i="18"/>
  <c r="T271" i="18"/>
  <c r="T270" i="18"/>
  <c r="T267" i="18"/>
  <c r="T265" i="18"/>
  <c r="T266" i="18"/>
  <c r="T264" i="18"/>
  <c r="T263" i="18"/>
  <c r="T259" i="18"/>
  <c r="T258" i="18"/>
  <c r="T257" i="18"/>
  <c r="T255" i="18"/>
  <c r="T254" i="18"/>
  <c r="T252" i="18"/>
  <c r="Z240" i="18"/>
  <c r="T251" i="18"/>
  <c r="T249" i="18"/>
  <c r="T250" i="18"/>
  <c r="Z236" i="18"/>
  <c r="T247" i="18"/>
  <c r="T245" i="18"/>
  <c r="Z232" i="18"/>
  <c r="T243" i="18"/>
  <c r="T242" i="18"/>
  <c r="Z228" i="18"/>
  <c r="T239" i="18"/>
  <c r="T238" i="18"/>
  <c r="T237" i="18"/>
  <c r="T236" i="18"/>
  <c r="Z224" i="18"/>
  <c r="T235" i="18"/>
  <c r="T233" i="18"/>
  <c r="Z220" i="18"/>
  <c r="T231" i="18"/>
  <c r="T230" i="18"/>
  <c r="T229" i="18"/>
  <c r="Z216" i="18"/>
  <c r="T227" i="18"/>
  <c r="T224" i="18"/>
  <c r="Z212" i="18"/>
  <c r="T223" i="18"/>
  <c r="T222" i="18"/>
  <c r="T221" i="18"/>
  <c r="Z208" i="18"/>
  <c r="T219" i="18"/>
  <c r="T217" i="18"/>
  <c r="T216" i="18"/>
  <c r="Z204" i="18"/>
  <c r="T215" i="18"/>
  <c r="T214" i="18"/>
  <c r="Z200" i="18"/>
  <c r="T211" i="18"/>
  <c r="T209" i="18"/>
  <c r="T208" i="18"/>
  <c r="Z196" i="18"/>
  <c r="T207" i="18"/>
  <c r="T206" i="18"/>
  <c r="Z192" i="18"/>
  <c r="T203" i="18"/>
  <c r="T201" i="18"/>
  <c r="T202" i="18"/>
  <c r="T200" i="18"/>
  <c r="Z188" i="18"/>
  <c r="T199" i="18"/>
  <c r="Z184" i="18"/>
  <c r="T195" i="18"/>
  <c r="T194" i="18"/>
  <c r="T193" i="18"/>
  <c r="Z180" i="18"/>
  <c r="T191" i="18"/>
  <c r="T190" i="18"/>
  <c r="T188" i="18"/>
  <c r="Z176" i="18"/>
  <c r="T187" i="18"/>
  <c r="T185" i="18"/>
  <c r="T186" i="18"/>
  <c r="Z172" i="18"/>
  <c r="T183" i="18"/>
  <c r="T181" i="18"/>
  <c r="T179" i="18"/>
  <c r="T178" i="18"/>
  <c r="T175" i="18"/>
  <c r="T174" i="18"/>
  <c r="T173" i="18"/>
  <c r="Z164" i="18"/>
  <c r="T172" i="18"/>
  <c r="T171" i="18"/>
  <c r="T169" i="18"/>
  <c r="Z160" i="18"/>
  <c r="T167" i="18"/>
  <c r="Z156" i="18"/>
  <c r="T166" i="18"/>
  <c r="T165" i="18"/>
  <c r="Z152" i="18"/>
  <c r="T163" i="18"/>
  <c r="T160" i="18"/>
  <c r="Z148" i="18"/>
  <c r="T159" i="18"/>
  <c r="T158" i="18"/>
  <c r="T157" i="18"/>
  <c r="T155" i="18"/>
  <c r="T153" i="18"/>
  <c r="Z144" i="18"/>
  <c r="T152" i="18"/>
  <c r="T151" i="18"/>
  <c r="Z140" i="18"/>
  <c r="T150" i="18"/>
  <c r="T147" i="18"/>
  <c r="T145" i="18"/>
  <c r="T144" i="18"/>
  <c r="Z136" i="18"/>
  <c r="T143" i="18"/>
  <c r="Z132" i="18"/>
  <c r="T142" i="18"/>
  <c r="T139" i="18"/>
  <c r="Z128" i="18"/>
  <c r="T137" i="18"/>
  <c r="T138" i="18"/>
  <c r="T136" i="18"/>
  <c r="T135" i="18"/>
  <c r="Z124" i="18"/>
  <c r="Z120" i="18"/>
  <c r="T131" i="18"/>
  <c r="T130" i="18"/>
  <c r="T129" i="18"/>
  <c r="Z116" i="18"/>
  <c r="T127" i="18"/>
  <c r="T126" i="18"/>
  <c r="T124" i="18"/>
  <c r="T123" i="18"/>
  <c r="T121" i="18"/>
  <c r="T122" i="18"/>
  <c r="Z112" i="18"/>
  <c r="T119" i="18"/>
  <c r="Z108" i="18"/>
  <c r="T117" i="18"/>
  <c r="T115" i="18"/>
  <c r="Z104" i="18"/>
  <c r="T114" i="18"/>
  <c r="T111" i="18"/>
  <c r="T110" i="18"/>
  <c r="T109" i="18"/>
  <c r="T108" i="18"/>
  <c r="Z100" i="18"/>
  <c r="T107" i="18"/>
  <c r="T105" i="18"/>
  <c r="Z96" i="18"/>
  <c r="T103" i="18"/>
  <c r="T102" i="18"/>
  <c r="T101" i="18"/>
  <c r="Z88" i="18"/>
  <c r="T99" i="18"/>
  <c r="T96" i="18"/>
  <c r="Z84" i="18"/>
  <c r="T95" i="18"/>
  <c r="T94" i="18"/>
  <c r="T93" i="18"/>
  <c r="T91" i="18"/>
  <c r="Z80" i="18"/>
  <c r="T89" i="18"/>
  <c r="T88" i="18"/>
  <c r="T87" i="18"/>
  <c r="Z76" i="18"/>
  <c r="T86" i="18"/>
  <c r="T83" i="18"/>
  <c r="T81" i="18"/>
  <c r="Z72" i="18"/>
  <c r="T80" i="18"/>
  <c r="T79" i="18"/>
  <c r="T78" i="18"/>
  <c r="T75" i="18"/>
  <c r="T73" i="18"/>
  <c r="Z64" i="18"/>
  <c r="T74" i="18"/>
  <c r="T72" i="18"/>
  <c r="T71" i="18"/>
  <c r="Z60" i="18"/>
  <c r="Z56" i="18"/>
  <c r="T67" i="18"/>
  <c r="T66" i="18"/>
  <c r="T65" i="18"/>
  <c r="Y238" i="18"/>
  <c r="Y162" i="18"/>
  <c r="Z44" i="18"/>
  <c r="P15" i="18"/>
  <c r="P19" i="18"/>
  <c r="P23" i="18"/>
  <c r="P24" i="18"/>
  <c r="P28" i="18"/>
  <c r="P32" i="18"/>
  <c r="P36" i="18"/>
  <c r="P40" i="18"/>
  <c r="P44" i="18"/>
  <c r="P52" i="18"/>
  <c r="T372" i="18"/>
  <c r="T356" i="18"/>
  <c r="T340" i="18"/>
  <c r="T324" i="18"/>
  <c r="T308" i="18"/>
  <c r="T292" i="18"/>
  <c r="T276" i="18"/>
  <c r="T260" i="18"/>
  <c r="T244" i="18"/>
  <c r="T228" i="18"/>
  <c r="T212" i="18"/>
  <c r="T196" i="18"/>
  <c r="Z169" i="18"/>
  <c r="T180" i="18"/>
  <c r="Z153" i="18"/>
  <c r="T164" i="18"/>
  <c r="Z137" i="18"/>
  <c r="T148" i="18"/>
  <c r="Z121" i="18"/>
  <c r="T132" i="18"/>
  <c r="Z105" i="18"/>
  <c r="T116" i="18"/>
  <c r="Z89" i="18"/>
  <c r="T100" i="18"/>
  <c r="Z73" i="18"/>
  <c r="T84" i="18"/>
  <c r="Z57" i="18"/>
  <c r="T68" i="18"/>
  <c r="Z41" i="18"/>
  <c r="T52" i="18"/>
  <c r="Z25" i="18"/>
  <c r="T36" i="18"/>
  <c r="P382" i="18"/>
  <c r="Z217" i="18"/>
  <c r="T382" i="18"/>
  <c r="P383" i="18"/>
  <c r="DC394" i="21"/>
  <c r="AL391" i="18"/>
  <c r="BW393" i="21"/>
  <c r="BX405" i="21" s="1"/>
  <c r="BZ393" i="21"/>
  <c r="CA404" i="21" s="1"/>
  <c r="CD393" i="21"/>
  <c r="CE393" i="21"/>
  <c r="CF393" i="21"/>
  <c r="BQ393" i="21"/>
  <c r="BO393" i="21"/>
  <c r="AL390" i="18"/>
  <c r="BW392" i="21"/>
  <c r="BX404" i="21" s="1"/>
  <c r="BZ392" i="21"/>
  <c r="CD392" i="21"/>
  <c r="CE392" i="21"/>
  <c r="CF392" i="21"/>
  <c r="BQ392" i="21"/>
  <c r="BO392" i="21"/>
  <c r="AL389" i="18"/>
  <c r="BW391" i="21"/>
  <c r="BX403" i="21" s="1"/>
  <c r="BZ391" i="21"/>
  <c r="CD391" i="21"/>
  <c r="CE391" i="21"/>
  <c r="CF391" i="21"/>
  <c r="BQ391" i="21"/>
  <c r="BO391" i="21"/>
  <c r="BW390" i="21"/>
  <c r="BX402" i="21" s="1"/>
  <c r="BZ390" i="21"/>
  <c r="CD390" i="21"/>
  <c r="CE390" i="21"/>
  <c r="CF390" i="21"/>
  <c r="BQ390" i="21"/>
  <c r="BO390" i="21"/>
  <c r="CF389" i="21"/>
  <c r="CE389" i="21"/>
  <c r="CD389" i="21"/>
  <c r="BZ389" i="21"/>
  <c r="BW389" i="21"/>
  <c r="BX401" i="21" s="1"/>
  <c r="BQ389" i="21"/>
  <c r="BO389" i="21"/>
  <c r="CF388" i="21"/>
  <c r="CE388" i="21"/>
  <c r="CD388" i="21"/>
  <c r="BZ388" i="21"/>
  <c r="BW388" i="21"/>
  <c r="BX400" i="21" s="1"/>
  <c r="BQ388" i="21"/>
  <c r="BO388" i="21"/>
  <c r="BW387" i="21"/>
  <c r="BX399" i="21" s="1"/>
  <c r="BZ387" i="21"/>
  <c r="CD387" i="21"/>
  <c r="CE387" i="21"/>
  <c r="CF387" i="21"/>
  <c r="BQ387" i="21"/>
  <c r="BO387" i="21"/>
  <c r="CD386" i="21"/>
  <c r="CE386" i="21"/>
  <c r="CF386" i="21"/>
  <c r="BZ386" i="21"/>
  <c r="BW386" i="21"/>
  <c r="BX398" i="21" s="1"/>
  <c r="BQ386" i="21"/>
  <c r="BO386" i="21"/>
  <c r="BW385" i="21"/>
  <c r="BX397" i="21" s="1"/>
  <c r="BZ385" i="21"/>
  <c r="CD385" i="21"/>
  <c r="CE385" i="21"/>
  <c r="CF385" i="21"/>
  <c r="BQ385" i="21"/>
  <c r="BO385" i="21"/>
  <c r="CD384" i="21"/>
  <c r="CE384" i="21"/>
  <c r="CF384" i="21"/>
  <c r="BW384" i="21"/>
  <c r="BX396" i="21" s="1"/>
  <c r="BZ384" i="21"/>
  <c r="BQ384" i="21"/>
  <c r="BO384" i="21"/>
  <c r="AG370" i="18"/>
  <c r="CF383" i="21"/>
  <c r="CE383" i="21"/>
  <c r="CD383" i="21"/>
  <c r="BZ383" i="21"/>
  <c r="BW383" i="21"/>
  <c r="BX395" i="21" s="1"/>
  <c r="BQ383" i="21"/>
  <c r="BO383" i="21"/>
  <c r="AE381" i="18"/>
  <c r="BW382" i="21"/>
  <c r="BZ382" i="21"/>
  <c r="CD382" i="21"/>
  <c r="CE382" i="21"/>
  <c r="CF382" i="21"/>
  <c r="BQ382" i="21"/>
  <c r="BO382" i="21"/>
  <c r="BW381" i="21"/>
  <c r="BZ381" i="21"/>
  <c r="CD381" i="21"/>
  <c r="CE381" i="21"/>
  <c r="CF381" i="21"/>
  <c r="BQ381" i="21"/>
  <c r="BO381" i="21"/>
  <c r="BW380" i="21"/>
  <c r="BZ380" i="21"/>
  <c r="CD380" i="21"/>
  <c r="CE380" i="21"/>
  <c r="CF380" i="21"/>
  <c r="BQ380" i="21"/>
  <c r="BO380" i="21"/>
  <c r="AG366" i="18"/>
  <c r="BW379" i="21"/>
  <c r="BZ379" i="21"/>
  <c r="CD379" i="21"/>
  <c r="CE379" i="21"/>
  <c r="CF379" i="21"/>
  <c r="BQ379" i="21"/>
  <c r="BO379" i="21"/>
  <c r="BW378" i="21"/>
  <c r="BZ378" i="21"/>
  <c r="CD378" i="21"/>
  <c r="CE378" i="21"/>
  <c r="CF378" i="21"/>
  <c r="BQ378" i="21"/>
  <c r="BO378" i="21"/>
  <c r="BW377" i="21"/>
  <c r="BZ377" i="21"/>
  <c r="CD377" i="21"/>
  <c r="CE377" i="21"/>
  <c r="CF377" i="21"/>
  <c r="BQ377" i="21"/>
  <c r="BO377" i="21"/>
  <c r="H3" i="19"/>
  <c r="CD376" i="21"/>
  <c r="CE376" i="21"/>
  <c r="CF376" i="21"/>
  <c r="BW376" i="21"/>
  <c r="BZ376" i="21"/>
  <c r="BQ376" i="21"/>
  <c r="BO376" i="21"/>
  <c r="AG362" i="18"/>
  <c r="CF375" i="21"/>
  <c r="CE375" i="21"/>
  <c r="CD375" i="21"/>
  <c r="BZ375" i="21"/>
  <c r="BW375" i="21"/>
  <c r="BQ375" i="21"/>
  <c r="BO375" i="21"/>
  <c r="AG361" i="18"/>
  <c r="BW374" i="21"/>
  <c r="BZ374" i="21"/>
  <c r="CD374" i="21"/>
  <c r="CE374" i="21"/>
  <c r="CF374" i="21"/>
  <c r="BQ374" i="21"/>
  <c r="BO374" i="21"/>
  <c r="AG360" i="18"/>
  <c r="BW373" i="21"/>
  <c r="BZ373" i="21"/>
  <c r="CD373" i="21"/>
  <c r="CE373" i="21"/>
  <c r="CF373" i="21"/>
  <c r="BQ373" i="21"/>
  <c r="BO373" i="21"/>
  <c r="CF372" i="21"/>
  <c r="CE372" i="21"/>
  <c r="CD372" i="21"/>
  <c r="BZ372" i="21"/>
  <c r="BW372" i="21"/>
  <c r="BQ372" i="21"/>
  <c r="BO372" i="21"/>
  <c r="AG358" i="18"/>
  <c r="CF371" i="21"/>
  <c r="CE371" i="21"/>
  <c r="CD371" i="21"/>
  <c r="BZ371" i="21"/>
  <c r="BW371" i="21"/>
  <c r="BQ371" i="21"/>
  <c r="BO371" i="21"/>
  <c r="BW370" i="21"/>
  <c r="BZ370" i="21"/>
  <c r="CD370" i="21"/>
  <c r="CE370" i="21"/>
  <c r="CF370" i="21"/>
  <c r="BQ370" i="21"/>
  <c r="BO370" i="21"/>
  <c r="AG356" i="18"/>
  <c r="BW369" i="21"/>
  <c r="BZ369" i="21"/>
  <c r="CD369" i="21"/>
  <c r="CE369" i="21"/>
  <c r="CF369" i="21"/>
  <c r="BQ369" i="21"/>
  <c r="BO369" i="21"/>
  <c r="BW368" i="21"/>
  <c r="BZ368" i="21"/>
  <c r="CD368" i="21"/>
  <c r="CE368" i="21"/>
  <c r="CF368" i="21"/>
  <c r="BQ368" i="21"/>
  <c r="BO368" i="21"/>
  <c r="BW367" i="21"/>
  <c r="BZ367" i="21"/>
  <c r="CD367" i="21"/>
  <c r="CE367" i="21"/>
  <c r="CF367" i="21"/>
  <c r="BQ367" i="21"/>
  <c r="BO367" i="21"/>
  <c r="BW366" i="21"/>
  <c r="BZ366" i="21"/>
  <c r="CD366" i="21"/>
  <c r="CE366" i="21"/>
  <c r="CF366" i="21"/>
  <c r="BQ366" i="21"/>
  <c r="BO366" i="21"/>
  <c r="AG343" i="18"/>
  <c r="AG341" i="18"/>
  <c r="AG339" i="18"/>
  <c r="AG338" i="18"/>
  <c r="AG337" i="18"/>
  <c r="AG335" i="18"/>
  <c r="AG334" i="18"/>
  <c r="AG333" i="18"/>
  <c r="AG331" i="18"/>
  <c r="AG327" i="18"/>
  <c r="AG325" i="18"/>
  <c r="AG319" i="18"/>
  <c r="AG317" i="18"/>
  <c r="AG309" i="18"/>
  <c r="AG307" i="18"/>
  <c r="AG305" i="18"/>
  <c r="AG301" i="18"/>
  <c r="AG299" i="18"/>
  <c r="AG297" i="18"/>
  <c r="AG295" i="18"/>
  <c r="AG293" i="18"/>
  <c r="AG291" i="18"/>
  <c r="AG290" i="18"/>
  <c r="AG289" i="18"/>
  <c r="AG287" i="18"/>
  <c r="AG284" i="18"/>
  <c r="AG281" i="18"/>
  <c r="AG279" i="18"/>
  <c r="AG278" i="18"/>
  <c r="AG277" i="18"/>
  <c r="AG275" i="18"/>
  <c r="AG273" i="18"/>
  <c r="AG271" i="18"/>
  <c r="AG265" i="18"/>
  <c r="AG259" i="18"/>
  <c r="AG257" i="18"/>
  <c r="AG256" i="18"/>
  <c r="AG255" i="18"/>
  <c r="AG253" i="18"/>
  <c r="AG252" i="18"/>
  <c r="AE249" i="18"/>
  <c r="AG248" i="18"/>
  <c r="AG244" i="18"/>
  <c r="L244" i="18"/>
  <c r="AG351" i="18"/>
  <c r="AG350" i="18"/>
  <c r="AG348" i="18"/>
  <c r="AG347" i="18"/>
  <c r="CD365" i="21"/>
  <c r="CE365" i="21"/>
  <c r="CF365" i="21"/>
  <c r="BZ365" i="21"/>
  <c r="BZ364" i="21"/>
  <c r="BZ363" i="21"/>
  <c r="BZ362" i="21"/>
  <c r="BZ361" i="21"/>
  <c r="BZ360" i="21"/>
  <c r="BZ359" i="21"/>
  <c r="BZ358" i="21"/>
  <c r="BZ357" i="21"/>
  <c r="BZ356" i="21"/>
  <c r="BZ355" i="21"/>
  <c r="BZ354" i="21"/>
  <c r="BZ353" i="21"/>
  <c r="BZ352" i="21"/>
  <c r="BZ351" i="21"/>
  <c r="BZ350" i="21"/>
  <c r="BZ349" i="21"/>
  <c r="BZ348" i="21"/>
  <c r="BZ347" i="21"/>
  <c r="BZ346" i="21"/>
  <c r="BZ345" i="21"/>
  <c r="BZ344" i="21"/>
  <c r="BZ343" i="21"/>
  <c r="BZ342" i="21"/>
  <c r="BZ341" i="21"/>
  <c r="BZ340" i="21"/>
  <c r="BZ339" i="21"/>
  <c r="BZ338" i="21"/>
  <c r="BZ337" i="21"/>
  <c r="BZ336" i="21"/>
  <c r="BZ335" i="21"/>
  <c r="BZ334" i="21"/>
  <c r="BZ333" i="21"/>
  <c r="BZ332" i="21"/>
  <c r="BZ331" i="21"/>
  <c r="BZ330" i="21"/>
  <c r="BZ329" i="21"/>
  <c r="BZ328" i="21"/>
  <c r="BZ327" i="21"/>
  <c r="BZ326" i="21"/>
  <c r="BZ325" i="21"/>
  <c r="BW365" i="21"/>
  <c r="BQ365" i="21"/>
  <c r="BO365" i="21"/>
  <c r="BW364" i="21"/>
  <c r="CD364" i="21"/>
  <c r="CE364" i="21"/>
  <c r="CF364" i="21"/>
  <c r="BQ364" i="21"/>
  <c r="BO364" i="21"/>
  <c r="BW363" i="21"/>
  <c r="CD363" i="21"/>
  <c r="CE363" i="21"/>
  <c r="CF363" i="21"/>
  <c r="BQ363" i="21"/>
  <c r="BO363" i="21"/>
  <c r="BW362" i="21"/>
  <c r="CD362" i="21"/>
  <c r="CE362" i="21"/>
  <c r="CF362" i="21"/>
  <c r="BQ362" i="21"/>
  <c r="BO362" i="21"/>
  <c r="BW361" i="21"/>
  <c r="CD361" i="21"/>
  <c r="CE361" i="21"/>
  <c r="CF361" i="21"/>
  <c r="BQ361" i="21"/>
  <c r="BO361" i="21"/>
  <c r="BW360" i="21"/>
  <c r="CD360" i="21"/>
  <c r="CE360" i="21"/>
  <c r="CF360" i="21"/>
  <c r="BQ360" i="21"/>
  <c r="BO360" i="21"/>
  <c r="BW359" i="21"/>
  <c r="CD359" i="21"/>
  <c r="CE359" i="21"/>
  <c r="CF359" i="21"/>
  <c r="BQ359" i="21"/>
  <c r="BO359" i="21"/>
  <c r="BW358" i="21"/>
  <c r="CD358" i="21"/>
  <c r="CE358" i="21"/>
  <c r="CF358" i="21"/>
  <c r="BQ358" i="21"/>
  <c r="BO358" i="21"/>
  <c r="BW357" i="21"/>
  <c r="CD357" i="21"/>
  <c r="CE357" i="21"/>
  <c r="CF357" i="21"/>
  <c r="BO357" i="21"/>
  <c r="BQ357" i="21"/>
  <c r="BW356" i="21"/>
  <c r="CD356" i="21"/>
  <c r="CE356" i="21"/>
  <c r="CF356" i="21"/>
  <c r="BQ356" i="21"/>
  <c r="BO356" i="21"/>
  <c r="BW355" i="21"/>
  <c r="CD355" i="21"/>
  <c r="CE355" i="21"/>
  <c r="CF355" i="21"/>
  <c r="BQ355" i="21"/>
  <c r="BO355" i="21"/>
  <c r="BW354" i="21"/>
  <c r="CD354" i="21"/>
  <c r="CE354" i="21"/>
  <c r="CF354" i="21"/>
  <c r="BQ354" i="21"/>
  <c r="BO354" i="21"/>
  <c r="BW353" i="21"/>
  <c r="CD353" i="21"/>
  <c r="CE353" i="21"/>
  <c r="CF353" i="21"/>
  <c r="BQ353" i="21"/>
  <c r="BO353" i="21"/>
  <c r="BW352" i="21"/>
  <c r="BX364" i="21" s="1"/>
  <c r="CD352" i="21"/>
  <c r="CE352" i="21"/>
  <c r="CF352" i="21"/>
  <c r="BQ352" i="21"/>
  <c r="BO352" i="21"/>
  <c r="BW350" i="21"/>
  <c r="CD350" i="21"/>
  <c r="CE350" i="21"/>
  <c r="CF350" i="21"/>
  <c r="BW351" i="21"/>
  <c r="CD351" i="21"/>
  <c r="CE351" i="21"/>
  <c r="CF351" i="21"/>
  <c r="BQ351" i="21"/>
  <c r="BO351" i="21"/>
  <c r="BQ350" i="21"/>
  <c r="BO350" i="21"/>
  <c r="BW349" i="21"/>
  <c r="CD349" i="21"/>
  <c r="CE349" i="21"/>
  <c r="CF349" i="21"/>
  <c r="BQ349" i="21"/>
  <c r="BO349" i="21"/>
  <c r="BW348" i="21"/>
  <c r="CD348" i="21"/>
  <c r="CE348" i="21"/>
  <c r="CF348" i="21"/>
  <c r="BQ348" i="21"/>
  <c r="BO348" i="21"/>
  <c r="BW347" i="21"/>
  <c r="BX359" i="21" s="1"/>
  <c r="CD347" i="21"/>
  <c r="CE347" i="21"/>
  <c r="CF347" i="21"/>
  <c r="BQ347" i="21"/>
  <c r="BO347" i="21"/>
  <c r="BW346" i="21"/>
  <c r="CD346" i="21"/>
  <c r="CE346" i="21"/>
  <c r="CF346" i="21"/>
  <c r="BO346" i="21"/>
  <c r="BQ346" i="21"/>
  <c r="CF345" i="21"/>
  <c r="CE345" i="21"/>
  <c r="CD345" i="21"/>
  <c r="BW345" i="21"/>
  <c r="BQ345" i="21"/>
  <c r="BO345" i="21"/>
  <c r="BW344" i="21"/>
  <c r="CD344" i="21"/>
  <c r="CE344" i="21"/>
  <c r="CF344" i="21"/>
  <c r="BQ344" i="21"/>
  <c r="BO344" i="21"/>
  <c r="BW343" i="21"/>
  <c r="CD343" i="21"/>
  <c r="CE343" i="21"/>
  <c r="CF343" i="21"/>
  <c r="BQ343" i="21"/>
  <c r="BO343" i="21"/>
  <c r="BW342" i="21"/>
  <c r="CD342" i="21"/>
  <c r="CE342" i="21"/>
  <c r="CF342" i="21"/>
  <c r="BQ342" i="21"/>
  <c r="BO342" i="21"/>
  <c r="BW341" i="21"/>
  <c r="CD341" i="21"/>
  <c r="CE341" i="21"/>
  <c r="CF341" i="21"/>
  <c r="BQ341" i="21"/>
  <c r="BO341" i="21"/>
  <c r="BW340" i="21"/>
  <c r="CD340" i="21"/>
  <c r="CE340" i="21"/>
  <c r="CF340" i="21"/>
  <c r="BQ340" i="21"/>
  <c r="BO340" i="21"/>
  <c r="BW339" i="21"/>
  <c r="CD339" i="21"/>
  <c r="CE339" i="21"/>
  <c r="CF339" i="21"/>
  <c r="BQ339" i="21"/>
  <c r="BO339" i="21"/>
  <c r="BW338" i="21"/>
  <c r="CD338" i="21"/>
  <c r="CE338" i="21"/>
  <c r="CF338" i="21"/>
  <c r="BQ338" i="21"/>
  <c r="BO338" i="21"/>
  <c r="BW337" i="21"/>
  <c r="CD337" i="21"/>
  <c r="CE337" i="21"/>
  <c r="CF337" i="21"/>
  <c r="BQ337" i="21"/>
  <c r="BO337" i="21"/>
  <c r="CD336" i="21"/>
  <c r="CE336" i="21"/>
  <c r="CF336" i="21"/>
  <c r="BW336" i="21"/>
  <c r="BQ336" i="21"/>
  <c r="BO336" i="21"/>
  <c r="CD335" i="21"/>
  <c r="CE335" i="21"/>
  <c r="CF335" i="21"/>
  <c r="BW335" i="21"/>
  <c r="BQ335" i="21"/>
  <c r="BO335" i="21"/>
  <c r="G4" i="19"/>
  <c r="F4" i="19"/>
  <c r="BW334" i="21"/>
  <c r="CD334" i="21"/>
  <c r="CE334" i="21"/>
  <c r="CF334" i="21"/>
  <c r="BQ334" i="21"/>
  <c r="BO334" i="21"/>
  <c r="CD333" i="21"/>
  <c r="CE333" i="21"/>
  <c r="CF333" i="21"/>
  <c r="BW333" i="21"/>
  <c r="BQ333" i="21"/>
  <c r="BO333" i="21"/>
  <c r="BW332" i="21"/>
  <c r="CD332" i="21"/>
  <c r="CE332" i="21"/>
  <c r="CF332" i="21"/>
  <c r="BQ332" i="21"/>
  <c r="BO332" i="21"/>
  <c r="CD331" i="21"/>
  <c r="CE331" i="21"/>
  <c r="CF331" i="21"/>
  <c r="BW331" i="21"/>
  <c r="BQ331" i="21"/>
  <c r="BO331" i="21"/>
  <c r="BW330" i="21"/>
  <c r="CD330" i="21"/>
  <c r="CE330" i="21"/>
  <c r="CF330" i="21"/>
  <c r="BQ330" i="21"/>
  <c r="BO330" i="21"/>
  <c r="BW329" i="21"/>
  <c r="CD329" i="21"/>
  <c r="CE329" i="21"/>
  <c r="CF329" i="21"/>
  <c r="BQ329" i="21"/>
  <c r="BO329" i="21"/>
  <c r="BW328" i="21"/>
  <c r="CD328" i="21"/>
  <c r="CE328" i="21"/>
  <c r="CF328" i="21"/>
  <c r="BQ328" i="21"/>
  <c r="BO328" i="21"/>
  <c r="AB3" i="23"/>
  <c r="BO4" i="21"/>
  <c r="BQ4" i="21"/>
  <c r="BO5" i="21"/>
  <c r="BQ5" i="21"/>
  <c r="BO6" i="21"/>
  <c r="BQ6" i="21"/>
  <c r="BO7" i="21"/>
  <c r="BQ7" i="21"/>
  <c r="BO8" i="21"/>
  <c r="BQ8" i="21"/>
  <c r="BO9" i="21"/>
  <c r="BQ9" i="21"/>
  <c r="BO10" i="21"/>
  <c r="BQ10" i="21"/>
  <c r="BO11" i="21"/>
  <c r="BQ11" i="21"/>
  <c r="BO12" i="21"/>
  <c r="BQ12" i="21"/>
  <c r="BO13" i="21"/>
  <c r="BQ13" i="21"/>
  <c r="BO14" i="21"/>
  <c r="BQ14" i="21"/>
  <c r="BO15" i="21"/>
  <c r="BQ15" i="21"/>
  <c r="BW15" i="21"/>
  <c r="CD15" i="21"/>
  <c r="CE15" i="21"/>
  <c r="CF15" i="21"/>
  <c r="BO16" i="21"/>
  <c r="BQ16" i="21"/>
  <c r="BW16" i="21"/>
  <c r="CD16" i="21"/>
  <c r="CE16" i="21"/>
  <c r="CF16" i="21"/>
  <c r="BO17" i="21"/>
  <c r="BQ17" i="21"/>
  <c r="BW17" i="21"/>
  <c r="CD17" i="21"/>
  <c r="CE17" i="21"/>
  <c r="CF17" i="21"/>
  <c r="BO18" i="21"/>
  <c r="BQ18" i="21"/>
  <c r="BW18" i="21"/>
  <c r="CD18" i="21"/>
  <c r="CE18" i="21"/>
  <c r="CF18" i="21"/>
  <c r="BO19" i="21"/>
  <c r="BQ19" i="21"/>
  <c r="BW19" i="21"/>
  <c r="CD19" i="21"/>
  <c r="CE19" i="21"/>
  <c r="CF19" i="21"/>
  <c r="BO20" i="21"/>
  <c r="BQ20" i="21"/>
  <c r="BW20" i="21"/>
  <c r="CD20" i="21"/>
  <c r="CE20" i="21"/>
  <c r="CF20" i="21"/>
  <c r="BO21" i="21"/>
  <c r="BQ21" i="21"/>
  <c r="BW21" i="21"/>
  <c r="CD21" i="21"/>
  <c r="CE21" i="21"/>
  <c r="CF21" i="21"/>
  <c r="BO22" i="21"/>
  <c r="BQ22" i="21"/>
  <c r="BW22" i="21"/>
  <c r="CD22" i="21"/>
  <c r="CE22" i="21"/>
  <c r="CF22" i="21"/>
  <c r="BO23" i="21"/>
  <c r="BQ23" i="21"/>
  <c r="BW23" i="21"/>
  <c r="CD23" i="21"/>
  <c r="CE23" i="21"/>
  <c r="CF23" i="21"/>
  <c r="BO24" i="21"/>
  <c r="BQ24" i="21"/>
  <c r="BW24" i="21"/>
  <c r="CD24" i="21"/>
  <c r="CE24" i="21"/>
  <c r="CF24" i="21"/>
  <c r="BO25" i="21"/>
  <c r="BQ25" i="21"/>
  <c r="BW25" i="21"/>
  <c r="CD25" i="21"/>
  <c r="CE25" i="21"/>
  <c r="CF25" i="21"/>
  <c r="BO26" i="21"/>
  <c r="BQ26" i="21"/>
  <c r="BW26" i="21"/>
  <c r="CD26" i="21"/>
  <c r="CE26" i="21"/>
  <c r="CF26" i="21"/>
  <c r="BO27" i="21"/>
  <c r="BQ27" i="21"/>
  <c r="BW27" i="21"/>
  <c r="BX27" i="21" s="1"/>
  <c r="CD27" i="21"/>
  <c r="CE27" i="21"/>
  <c r="CF27" i="21"/>
  <c r="BO28" i="21"/>
  <c r="BQ28" i="21"/>
  <c r="BW28" i="21"/>
  <c r="CD28" i="21"/>
  <c r="CE28" i="21"/>
  <c r="CF28" i="21"/>
  <c r="BO29" i="21"/>
  <c r="BQ29" i="21"/>
  <c r="BW29" i="21"/>
  <c r="CD29" i="21"/>
  <c r="CE29" i="21"/>
  <c r="CF29" i="21"/>
  <c r="BO30" i="21"/>
  <c r="BQ30" i="21"/>
  <c r="BW30" i="21"/>
  <c r="CD30" i="21"/>
  <c r="CE30" i="21"/>
  <c r="CF30" i="21"/>
  <c r="BO31" i="21"/>
  <c r="BQ31" i="21"/>
  <c r="BW31" i="21"/>
  <c r="CD31" i="21"/>
  <c r="CE31" i="21"/>
  <c r="CF31" i="21"/>
  <c r="BO32" i="21"/>
  <c r="BQ32" i="21"/>
  <c r="BW32" i="21"/>
  <c r="CD32" i="21"/>
  <c r="CE32" i="21"/>
  <c r="CF32" i="21"/>
  <c r="BO33" i="21"/>
  <c r="BQ33" i="21"/>
  <c r="BW33" i="21"/>
  <c r="CD33" i="21"/>
  <c r="CE33" i="21"/>
  <c r="CF33" i="21"/>
  <c r="BO34" i="21"/>
  <c r="BQ34" i="21"/>
  <c r="BW34" i="21"/>
  <c r="CD34" i="21"/>
  <c r="CE34" i="21"/>
  <c r="CF34" i="21"/>
  <c r="BO35" i="21"/>
  <c r="BQ35" i="21"/>
  <c r="BW35" i="21"/>
  <c r="CD35" i="21"/>
  <c r="CE35" i="21"/>
  <c r="CF35" i="21"/>
  <c r="BO36" i="21"/>
  <c r="BQ36" i="21"/>
  <c r="BW36" i="21"/>
  <c r="CD36" i="21"/>
  <c r="CE36" i="21"/>
  <c r="CF36" i="21"/>
  <c r="BO37" i="21"/>
  <c r="BQ37" i="21"/>
  <c r="BW37" i="21"/>
  <c r="CD37" i="21"/>
  <c r="CE37" i="21"/>
  <c r="CF37" i="21"/>
  <c r="BO38" i="21"/>
  <c r="BQ38" i="21"/>
  <c r="BW38" i="21"/>
  <c r="CD38" i="21"/>
  <c r="CE38" i="21"/>
  <c r="CF38" i="21"/>
  <c r="BO39" i="21"/>
  <c r="BQ39" i="21"/>
  <c r="BW39" i="21"/>
  <c r="CD39" i="21"/>
  <c r="CE39" i="21"/>
  <c r="CF39" i="21"/>
  <c r="BO40" i="21"/>
  <c r="BQ40" i="21"/>
  <c r="BW40" i="21"/>
  <c r="CD40" i="21"/>
  <c r="CE40" i="21"/>
  <c r="CF40" i="21"/>
  <c r="BO41" i="21"/>
  <c r="BQ41" i="21"/>
  <c r="BW41" i="21"/>
  <c r="CD41" i="21"/>
  <c r="CE41" i="21"/>
  <c r="CF41" i="21"/>
  <c r="BO42" i="21"/>
  <c r="BQ42" i="21"/>
  <c r="BW42" i="21"/>
  <c r="BX42" i="21" s="1"/>
  <c r="CD42" i="21"/>
  <c r="CE42" i="21"/>
  <c r="CF42" i="21"/>
  <c r="BO43" i="21"/>
  <c r="BQ43" i="21"/>
  <c r="BW43" i="21"/>
  <c r="CD43" i="21"/>
  <c r="CE43" i="21"/>
  <c r="CF43" i="21"/>
  <c r="BO44" i="21"/>
  <c r="BQ44" i="21"/>
  <c r="BW44" i="21"/>
  <c r="CD44" i="21"/>
  <c r="CE44" i="21"/>
  <c r="CF44" i="21"/>
  <c r="BO45" i="21"/>
  <c r="BQ45" i="21"/>
  <c r="BW45" i="21"/>
  <c r="CD45" i="21"/>
  <c r="CE45" i="21"/>
  <c r="CF45" i="21"/>
  <c r="BO46" i="21"/>
  <c r="BQ46" i="21"/>
  <c r="BW46" i="21"/>
  <c r="CD46" i="21"/>
  <c r="CE46" i="21"/>
  <c r="CF46" i="21"/>
  <c r="BO47" i="21"/>
  <c r="BQ47" i="21"/>
  <c r="BW47" i="21"/>
  <c r="CD47" i="21"/>
  <c r="CE47" i="21"/>
  <c r="CF47" i="21"/>
  <c r="BO48" i="21"/>
  <c r="BQ48" i="21"/>
  <c r="BW48" i="21"/>
  <c r="CD48" i="21"/>
  <c r="CE48" i="21"/>
  <c r="CF48" i="21"/>
  <c r="BO49" i="21"/>
  <c r="BQ49" i="21"/>
  <c r="BW49" i="21"/>
  <c r="CD49" i="21"/>
  <c r="CE49" i="21"/>
  <c r="CF49" i="21"/>
  <c r="BO50" i="21"/>
  <c r="BQ50" i="21"/>
  <c r="BW50" i="21"/>
  <c r="BX50" i="21" s="1"/>
  <c r="CD50" i="21"/>
  <c r="CE50" i="21"/>
  <c r="CF50" i="21"/>
  <c r="BO51" i="21"/>
  <c r="BQ51" i="21"/>
  <c r="BW51" i="21"/>
  <c r="CD51" i="21"/>
  <c r="CE51" i="21"/>
  <c r="CF51" i="21"/>
  <c r="BO52" i="21"/>
  <c r="BQ52" i="21"/>
  <c r="BW52" i="21"/>
  <c r="BX52" i="21" s="1"/>
  <c r="CD52" i="21"/>
  <c r="CE52" i="21"/>
  <c r="CF52" i="21"/>
  <c r="BO53" i="21"/>
  <c r="BQ53" i="21"/>
  <c r="BW53" i="21"/>
  <c r="CD53" i="21"/>
  <c r="CE53" i="21"/>
  <c r="CF53" i="21"/>
  <c r="BO54" i="21"/>
  <c r="BQ54" i="21"/>
  <c r="BW54" i="21"/>
  <c r="CD54" i="21"/>
  <c r="CE54" i="21"/>
  <c r="CF54" i="21"/>
  <c r="BO55" i="21"/>
  <c r="BQ55" i="21"/>
  <c r="BW55" i="21"/>
  <c r="BX55" i="21" s="1"/>
  <c r="CD55" i="21"/>
  <c r="CE55" i="21"/>
  <c r="CF55" i="21"/>
  <c r="BO56" i="21"/>
  <c r="BQ56" i="21"/>
  <c r="BW56" i="21"/>
  <c r="CD56" i="21"/>
  <c r="CE56" i="21"/>
  <c r="CF56" i="21"/>
  <c r="BO57" i="21"/>
  <c r="BQ57" i="21"/>
  <c r="BW57" i="21"/>
  <c r="CD57" i="21"/>
  <c r="CE57" i="21"/>
  <c r="CF57" i="21"/>
  <c r="BO58" i="21"/>
  <c r="BQ58" i="21"/>
  <c r="BW58" i="21"/>
  <c r="CD58" i="21"/>
  <c r="CE58" i="21"/>
  <c r="CF58" i="21"/>
  <c r="BO59" i="21"/>
  <c r="BQ59" i="21"/>
  <c r="BW59" i="21"/>
  <c r="CD59" i="21"/>
  <c r="CE59" i="21"/>
  <c r="CF59" i="21"/>
  <c r="BO60" i="21"/>
  <c r="BQ60" i="21"/>
  <c r="BW60" i="21"/>
  <c r="CD60" i="21"/>
  <c r="CE60" i="21"/>
  <c r="CF60" i="21"/>
  <c r="BO61" i="21"/>
  <c r="BQ61" i="21"/>
  <c r="BW61" i="21"/>
  <c r="CD61" i="21"/>
  <c r="CE61" i="21"/>
  <c r="CF61" i="21"/>
  <c r="BO62" i="21"/>
  <c r="BQ62" i="21"/>
  <c r="BW62" i="21"/>
  <c r="CD62" i="21"/>
  <c r="CE62" i="21"/>
  <c r="CF62" i="21"/>
  <c r="BO63" i="21"/>
  <c r="BQ63" i="21"/>
  <c r="BW63" i="21"/>
  <c r="CD63" i="21"/>
  <c r="CE63" i="21"/>
  <c r="CF63" i="21"/>
  <c r="BO64" i="21"/>
  <c r="BQ64" i="21"/>
  <c r="BW64" i="21"/>
  <c r="CD64" i="21"/>
  <c r="CE64" i="21"/>
  <c r="CF64" i="21"/>
  <c r="BO65" i="21"/>
  <c r="BQ65" i="21"/>
  <c r="BW65" i="21"/>
  <c r="CD65" i="21"/>
  <c r="CE65" i="21"/>
  <c r="CF65" i="21"/>
  <c r="D66" i="21"/>
  <c r="D523" i="21" s="1"/>
  <c r="E66" i="21"/>
  <c r="E523" i="21" s="1"/>
  <c r="F66" i="21"/>
  <c r="F523" i="21" s="1"/>
  <c r="G66" i="21"/>
  <c r="G523" i="21" s="1"/>
  <c r="H66" i="21"/>
  <c r="H523" i="21" s="1"/>
  <c r="I66" i="21"/>
  <c r="I523" i="21" s="1"/>
  <c r="J66" i="21"/>
  <c r="J523" i="21" s="1"/>
  <c r="K66" i="21"/>
  <c r="K523" i="21" s="1"/>
  <c r="L66" i="21"/>
  <c r="L523" i="21" s="1"/>
  <c r="M66" i="21"/>
  <c r="M523" i="21" s="1"/>
  <c r="N66" i="21"/>
  <c r="N523" i="21" s="1"/>
  <c r="O66" i="21"/>
  <c r="O523" i="21" s="1"/>
  <c r="P66" i="21"/>
  <c r="P523" i="21" s="1"/>
  <c r="Q66" i="21"/>
  <c r="Q523" i="21" s="1"/>
  <c r="R66" i="21"/>
  <c r="R523" i="21" s="1"/>
  <c r="S66" i="21"/>
  <c r="S523" i="21" s="1"/>
  <c r="T66" i="21"/>
  <c r="T523" i="21" s="1"/>
  <c r="U66" i="21"/>
  <c r="U523" i="21" s="1"/>
  <c r="V66" i="21"/>
  <c r="V523" i="21" s="1"/>
  <c r="W66" i="21"/>
  <c r="W523" i="21" s="1"/>
  <c r="X66" i="21"/>
  <c r="X523" i="21" s="1"/>
  <c r="Y66" i="21"/>
  <c r="Y523" i="21" s="1"/>
  <c r="Z66" i="21"/>
  <c r="Z523" i="21" s="1"/>
  <c r="AA66" i="21"/>
  <c r="AA523" i="21" s="1"/>
  <c r="AB66" i="21"/>
  <c r="AB523" i="21" s="1"/>
  <c r="AC66" i="21"/>
  <c r="AC523" i="21" s="1"/>
  <c r="AD66" i="21"/>
  <c r="AD523" i="21" s="1"/>
  <c r="AE66" i="21"/>
  <c r="AE523" i="21" s="1"/>
  <c r="AF66" i="21"/>
  <c r="AF523" i="21" s="1"/>
  <c r="AG66" i="21"/>
  <c r="AG523" i="21" s="1"/>
  <c r="AH66" i="21"/>
  <c r="AH523" i="21" s="1"/>
  <c r="AI66" i="21"/>
  <c r="AI523" i="21" s="1"/>
  <c r="AJ66" i="21"/>
  <c r="AJ523" i="21" s="1"/>
  <c r="AK66" i="21"/>
  <c r="AK523" i="21" s="1"/>
  <c r="AL66" i="21"/>
  <c r="AL523" i="21" s="1"/>
  <c r="AM66" i="21"/>
  <c r="AM523" i="21" s="1"/>
  <c r="AN66" i="21"/>
  <c r="AN523" i="21" s="1"/>
  <c r="AO66" i="21"/>
  <c r="AO523" i="21" s="1"/>
  <c r="AP66" i="21"/>
  <c r="AP523" i="21" s="1"/>
  <c r="AQ66" i="21"/>
  <c r="AQ523" i="21" s="1"/>
  <c r="AR66" i="21"/>
  <c r="AR523" i="21" s="1"/>
  <c r="AS66" i="21"/>
  <c r="AS523" i="21" s="1"/>
  <c r="AT66" i="21"/>
  <c r="AT523" i="21" s="1"/>
  <c r="AU66" i="21"/>
  <c r="AU523" i="21" s="1"/>
  <c r="AV66" i="21"/>
  <c r="AV523" i="21" s="1"/>
  <c r="AW66" i="21"/>
  <c r="AW523" i="21" s="1"/>
  <c r="AX66" i="21"/>
  <c r="AX523" i="21" s="1"/>
  <c r="AY66" i="21"/>
  <c r="AY523" i="21" s="1"/>
  <c r="AZ66" i="21"/>
  <c r="AZ523" i="21" s="1"/>
  <c r="BA66" i="21"/>
  <c r="BA523" i="21" s="1"/>
  <c r="BB66" i="21"/>
  <c r="BB523" i="21" s="1"/>
  <c r="BC66" i="21"/>
  <c r="BC523" i="21" s="1"/>
  <c r="BD66" i="21"/>
  <c r="BD523" i="21" s="1"/>
  <c r="BE66" i="21"/>
  <c r="BE523" i="21" s="1"/>
  <c r="BF66" i="21"/>
  <c r="BF523" i="21" s="1"/>
  <c r="BG66" i="21"/>
  <c r="BG523" i="21" s="1"/>
  <c r="BH66" i="21"/>
  <c r="BH523" i="21" s="1"/>
  <c r="BI66" i="21"/>
  <c r="BI523" i="21" s="1"/>
  <c r="BJ66" i="21"/>
  <c r="BJ523" i="21" s="1"/>
  <c r="BK66" i="21"/>
  <c r="BK523" i="21" s="1"/>
  <c r="BL66" i="21"/>
  <c r="BL523" i="21" s="1"/>
  <c r="BM66" i="21"/>
  <c r="BM523" i="21" s="1"/>
  <c r="BN66" i="21"/>
  <c r="BN523" i="21" s="1"/>
  <c r="BP66" i="21"/>
  <c r="BP523" i="21" s="1"/>
  <c r="BR66" i="21"/>
  <c r="BW67" i="21" s="1"/>
  <c r="BX67" i="21" s="1"/>
  <c r="BO67" i="21"/>
  <c r="BQ67" i="21"/>
  <c r="BO68" i="21"/>
  <c r="BQ68" i="21"/>
  <c r="BO69" i="21"/>
  <c r="BQ69" i="21"/>
  <c r="BO70" i="21"/>
  <c r="BQ70" i="21"/>
  <c r="BO71" i="21"/>
  <c r="BQ71" i="21"/>
  <c r="BO72" i="21"/>
  <c r="BQ72" i="21"/>
  <c r="BO73" i="21"/>
  <c r="BQ73" i="21"/>
  <c r="BO74" i="21"/>
  <c r="BQ74" i="21"/>
  <c r="BO75" i="21"/>
  <c r="BQ75" i="21"/>
  <c r="BO76" i="21"/>
  <c r="BQ76" i="21"/>
  <c r="BO77" i="21"/>
  <c r="BQ77" i="21"/>
  <c r="BO78" i="21"/>
  <c r="BQ78" i="21"/>
  <c r="BW78" i="21"/>
  <c r="CD78" i="21"/>
  <c r="CE78" i="21"/>
  <c r="CF78" i="21"/>
  <c r="BO79" i="21"/>
  <c r="BQ79" i="21"/>
  <c r="BW79" i="21"/>
  <c r="CD79" i="21"/>
  <c r="CE79" i="21"/>
  <c r="CF79" i="21"/>
  <c r="BO80" i="21"/>
  <c r="BQ80" i="21"/>
  <c r="BW80" i="21"/>
  <c r="CD80" i="21"/>
  <c r="CE80" i="21"/>
  <c r="CF80" i="21"/>
  <c r="BO81" i="21"/>
  <c r="BQ81" i="21"/>
  <c r="BW81" i="21"/>
  <c r="CD81" i="21"/>
  <c r="CE81" i="21"/>
  <c r="CF81" i="21"/>
  <c r="BO82" i="21"/>
  <c r="BQ82" i="21"/>
  <c r="BW82" i="21"/>
  <c r="CD82" i="21"/>
  <c r="CE82" i="21"/>
  <c r="CF82" i="21"/>
  <c r="BO83" i="21"/>
  <c r="BQ83" i="21"/>
  <c r="BW83" i="21"/>
  <c r="CD83" i="21"/>
  <c r="CE83" i="21"/>
  <c r="CF83" i="21"/>
  <c r="BO84" i="21"/>
  <c r="BQ84" i="21"/>
  <c r="BW84" i="21"/>
  <c r="CD84" i="21"/>
  <c r="CE84" i="21"/>
  <c r="CF84" i="21"/>
  <c r="BO85" i="21"/>
  <c r="BQ85" i="21"/>
  <c r="BW85" i="21"/>
  <c r="CD85" i="21"/>
  <c r="CE85" i="21"/>
  <c r="CF85" i="21"/>
  <c r="BO86" i="21"/>
  <c r="BQ86" i="21"/>
  <c r="BW86" i="21"/>
  <c r="CD86" i="21"/>
  <c r="CE86" i="21"/>
  <c r="CF86" i="21"/>
  <c r="BO87" i="21"/>
  <c r="BQ87" i="21"/>
  <c r="BW87" i="21"/>
  <c r="CD87" i="21"/>
  <c r="CE87" i="21"/>
  <c r="CF87" i="21"/>
  <c r="BO88" i="21"/>
  <c r="BQ88" i="21"/>
  <c r="BW88" i="21"/>
  <c r="BZ88" i="21"/>
  <c r="CD88" i="21"/>
  <c r="CE88" i="21"/>
  <c r="CF88" i="21"/>
  <c r="BO89" i="21"/>
  <c r="BQ89" i="21"/>
  <c r="BW89" i="21"/>
  <c r="BZ89" i="21"/>
  <c r="CD89" i="21"/>
  <c r="CE89" i="21"/>
  <c r="CF89" i="21"/>
  <c r="BO90" i="21"/>
  <c r="BQ90" i="21"/>
  <c r="BW90" i="21"/>
  <c r="BZ90" i="21"/>
  <c r="CD90" i="21"/>
  <c r="CE90" i="21"/>
  <c r="CF90" i="21"/>
  <c r="BO91" i="21"/>
  <c r="BQ91" i="21"/>
  <c r="BW91" i="21"/>
  <c r="BZ91" i="21"/>
  <c r="CD91" i="21"/>
  <c r="CE91" i="21"/>
  <c r="CF91" i="21"/>
  <c r="BO92" i="21"/>
  <c r="BQ92" i="21"/>
  <c r="BW92" i="21"/>
  <c r="BZ92" i="21"/>
  <c r="CD92" i="21"/>
  <c r="CE92" i="21"/>
  <c r="CF92" i="21"/>
  <c r="BO93" i="21"/>
  <c r="BQ93" i="21"/>
  <c r="BW93" i="21"/>
  <c r="BZ93" i="21"/>
  <c r="CD93" i="21"/>
  <c r="CE93" i="21"/>
  <c r="CF93" i="21"/>
  <c r="BO94" i="21"/>
  <c r="BQ94" i="21"/>
  <c r="BW94" i="21"/>
  <c r="BZ94" i="21"/>
  <c r="CD94" i="21"/>
  <c r="CE94" i="21"/>
  <c r="CF94" i="21"/>
  <c r="BO95" i="21"/>
  <c r="BQ95" i="21"/>
  <c r="BW95" i="21"/>
  <c r="BZ95" i="21"/>
  <c r="CD95" i="21"/>
  <c r="CE95" i="21"/>
  <c r="CF95" i="21"/>
  <c r="BO96" i="21"/>
  <c r="BQ96" i="21"/>
  <c r="BW96" i="21"/>
  <c r="BZ96" i="21"/>
  <c r="CD96" i="21"/>
  <c r="CE96" i="21"/>
  <c r="CF96" i="21"/>
  <c r="BO97" i="21"/>
  <c r="BQ97" i="21"/>
  <c r="BW97" i="21"/>
  <c r="BZ97" i="21"/>
  <c r="CD97" i="21"/>
  <c r="CE97" i="21"/>
  <c r="CF97" i="21"/>
  <c r="BO98" i="21"/>
  <c r="BQ98" i="21"/>
  <c r="BW98" i="21"/>
  <c r="BZ98" i="21"/>
  <c r="CD98" i="21"/>
  <c r="CE98" i="21"/>
  <c r="CF98" i="21"/>
  <c r="BO99" i="21"/>
  <c r="BQ99" i="21"/>
  <c r="BW99" i="21"/>
  <c r="BZ99" i="21"/>
  <c r="CD99" i="21"/>
  <c r="CE99" i="21"/>
  <c r="CF99" i="21"/>
  <c r="BO100" i="21"/>
  <c r="BQ100" i="21"/>
  <c r="BW100" i="21"/>
  <c r="BZ100" i="21"/>
  <c r="CD100" i="21"/>
  <c r="CE100" i="21"/>
  <c r="CF100" i="21"/>
  <c r="BO101" i="21"/>
  <c r="BQ101" i="21"/>
  <c r="BW101" i="21"/>
  <c r="BZ101" i="21"/>
  <c r="CD101" i="21"/>
  <c r="CE101" i="21"/>
  <c r="CF101" i="21"/>
  <c r="BO102" i="21"/>
  <c r="BQ102" i="21"/>
  <c r="BW102" i="21"/>
  <c r="BZ102" i="21"/>
  <c r="CD102" i="21"/>
  <c r="CE102" i="21"/>
  <c r="CF102" i="21"/>
  <c r="BO103" i="21"/>
  <c r="BQ103" i="21"/>
  <c r="BW103" i="21"/>
  <c r="BX103" i="21" s="1"/>
  <c r="BZ103" i="21"/>
  <c r="CD103" i="21"/>
  <c r="CE103" i="21"/>
  <c r="CF103" i="21"/>
  <c r="BO104" i="21"/>
  <c r="BQ104" i="21"/>
  <c r="BW104" i="21"/>
  <c r="BX104" i="21" s="1"/>
  <c r="BZ104" i="21"/>
  <c r="CD104" i="21"/>
  <c r="CE104" i="21"/>
  <c r="CF104" i="21"/>
  <c r="BO105" i="21"/>
  <c r="BQ105" i="21"/>
  <c r="BW105" i="21"/>
  <c r="BZ105" i="21"/>
  <c r="CD105" i="21"/>
  <c r="CE105" i="21"/>
  <c r="CF105" i="21"/>
  <c r="BS106" i="21"/>
  <c r="BW106" i="21"/>
  <c r="BZ106" i="21"/>
  <c r="CD106" i="21"/>
  <c r="CE106" i="21"/>
  <c r="CF106" i="21"/>
  <c r="BO107" i="21"/>
  <c r="BQ107" i="21"/>
  <c r="BW107" i="21"/>
  <c r="BZ107" i="21"/>
  <c r="CD107" i="21"/>
  <c r="CE107" i="21"/>
  <c r="CF107" i="21"/>
  <c r="BO108" i="21"/>
  <c r="BQ108" i="21"/>
  <c r="BW108" i="21"/>
  <c r="BZ108" i="21"/>
  <c r="CD108" i="21"/>
  <c r="CE108" i="21"/>
  <c r="CF108" i="21"/>
  <c r="BO109" i="21"/>
  <c r="BQ109" i="21"/>
  <c r="BW109" i="21"/>
  <c r="BZ109" i="21"/>
  <c r="CD109" i="21"/>
  <c r="CE109" i="21"/>
  <c r="CF109" i="21"/>
  <c r="BO110" i="21"/>
  <c r="BQ110" i="21"/>
  <c r="BW110" i="21"/>
  <c r="BZ110" i="21"/>
  <c r="CD110" i="21"/>
  <c r="CE110" i="21"/>
  <c r="CF110" i="21"/>
  <c r="BO111" i="21"/>
  <c r="BQ111" i="21"/>
  <c r="BW111" i="21"/>
  <c r="BZ111" i="21"/>
  <c r="CD111" i="21"/>
  <c r="CE111" i="21"/>
  <c r="CF111" i="21"/>
  <c r="BO112" i="21"/>
  <c r="BQ112" i="21"/>
  <c r="BW112" i="21"/>
  <c r="BZ112" i="21"/>
  <c r="CD112" i="21"/>
  <c r="CE112" i="21"/>
  <c r="CF112" i="21"/>
  <c r="BO113" i="21"/>
  <c r="BQ113" i="21"/>
  <c r="BW113" i="21"/>
  <c r="BZ113" i="21"/>
  <c r="CD113" i="21"/>
  <c r="CE113" i="21"/>
  <c r="CF113" i="21"/>
  <c r="BO114" i="21"/>
  <c r="BQ114" i="21"/>
  <c r="BW114" i="21"/>
  <c r="BZ114" i="21"/>
  <c r="CD114" i="21"/>
  <c r="CE114" i="21"/>
  <c r="CF114" i="21"/>
  <c r="BO115" i="21"/>
  <c r="BQ115" i="21"/>
  <c r="BW115" i="21"/>
  <c r="BZ115" i="21"/>
  <c r="CD115" i="21"/>
  <c r="CE115" i="21"/>
  <c r="CF115" i="21"/>
  <c r="BO116" i="21"/>
  <c r="BQ116" i="21"/>
  <c r="BW116" i="21"/>
  <c r="BZ116" i="21"/>
  <c r="CD116" i="21"/>
  <c r="CE116" i="21"/>
  <c r="CF116" i="21"/>
  <c r="BO117" i="21"/>
  <c r="BQ117" i="21"/>
  <c r="BW117" i="21"/>
  <c r="BZ117" i="21"/>
  <c r="CD117" i="21"/>
  <c r="CE117" i="21"/>
  <c r="CF117" i="21"/>
  <c r="BO118" i="21"/>
  <c r="BQ118" i="21"/>
  <c r="BW118" i="21"/>
  <c r="BZ118" i="21"/>
  <c r="CD118" i="21"/>
  <c r="CE118" i="21"/>
  <c r="CF118" i="21"/>
  <c r="BO119" i="21"/>
  <c r="BQ119" i="21"/>
  <c r="BW119" i="21"/>
  <c r="BZ119" i="21"/>
  <c r="CD119" i="21"/>
  <c r="CE119" i="21"/>
  <c r="CF119" i="21"/>
  <c r="BO120" i="21"/>
  <c r="BQ120" i="21"/>
  <c r="BW120" i="21"/>
  <c r="BX120" i="21" s="1"/>
  <c r="BZ120" i="21"/>
  <c r="CD120" i="21"/>
  <c r="CE120" i="21"/>
  <c r="CF120" i="21"/>
  <c r="BO121" i="21"/>
  <c r="BQ121" i="21"/>
  <c r="BW121" i="21"/>
  <c r="BX121" i="21" s="1"/>
  <c r="BZ121" i="21"/>
  <c r="CD121" i="21"/>
  <c r="CE121" i="21"/>
  <c r="CF121" i="21"/>
  <c r="BO122" i="21"/>
  <c r="BQ122" i="21"/>
  <c r="BW122" i="21"/>
  <c r="BZ122" i="21"/>
  <c r="CD122" i="21"/>
  <c r="CE122" i="21"/>
  <c r="CF122" i="21"/>
  <c r="BO123" i="21"/>
  <c r="BQ123" i="21"/>
  <c r="BW123" i="21"/>
  <c r="BZ123" i="21"/>
  <c r="CD123" i="21"/>
  <c r="CE123" i="21"/>
  <c r="CF123" i="21"/>
  <c r="BO124" i="21"/>
  <c r="BQ124" i="21"/>
  <c r="BW124" i="21"/>
  <c r="BZ124" i="21"/>
  <c r="CD124" i="21"/>
  <c r="CE124" i="21"/>
  <c r="CF124" i="21"/>
  <c r="BO125" i="21"/>
  <c r="BQ125" i="21"/>
  <c r="BW125" i="21"/>
  <c r="BZ125" i="21"/>
  <c r="CD125" i="21"/>
  <c r="CE125" i="21"/>
  <c r="CF125" i="21"/>
  <c r="BO126" i="21"/>
  <c r="BQ126" i="21"/>
  <c r="BW126" i="21"/>
  <c r="BZ126" i="21"/>
  <c r="CD126" i="21"/>
  <c r="CE126" i="21"/>
  <c r="CF126" i="21"/>
  <c r="BO127" i="21"/>
  <c r="BQ127" i="21"/>
  <c r="BW127" i="21"/>
  <c r="BZ127" i="21"/>
  <c r="CD127" i="21"/>
  <c r="CE127" i="21"/>
  <c r="CF127" i="21"/>
  <c r="BO128" i="21"/>
  <c r="BQ128" i="21"/>
  <c r="BW128" i="21"/>
  <c r="BZ128" i="21"/>
  <c r="CD128" i="21"/>
  <c r="CE128" i="21"/>
  <c r="CF128" i="21"/>
  <c r="BO129" i="21"/>
  <c r="BQ129" i="21"/>
  <c r="BW129" i="21"/>
  <c r="BZ129" i="21"/>
  <c r="CD129" i="21"/>
  <c r="CE129" i="21"/>
  <c r="CF129" i="21"/>
  <c r="BO130" i="21"/>
  <c r="BQ130" i="21"/>
  <c r="BW130" i="21"/>
  <c r="BX130" i="21" s="1"/>
  <c r="BZ130" i="21"/>
  <c r="CD130" i="21"/>
  <c r="CE130" i="21"/>
  <c r="CF130" i="21"/>
  <c r="BO131" i="21"/>
  <c r="BQ131" i="21"/>
  <c r="BW131" i="21"/>
  <c r="BX131" i="21" s="1"/>
  <c r="BZ131" i="21"/>
  <c r="CD131" i="21"/>
  <c r="CE131" i="21"/>
  <c r="CF131" i="21"/>
  <c r="BO132" i="21"/>
  <c r="BQ132" i="21"/>
  <c r="BW132" i="21"/>
  <c r="BZ132" i="21"/>
  <c r="CD132" i="21"/>
  <c r="CE132" i="21"/>
  <c r="CF132" i="21"/>
  <c r="BO133" i="21"/>
  <c r="BQ133" i="21"/>
  <c r="BW133" i="21"/>
  <c r="BZ133" i="21"/>
  <c r="CD133" i="21"/>
  <c r="CE133" i="21"/>
  <c r="CF133" i="21"/>
  <c r="BO134" i="21"/>
  <c r="BQ134" i="21"/>
  <c r="BW134" i="21"/>
  <c r="BZ134" i="21"/>
  <c r="CD134" i="21"/>
  <c r="CE134" i="21"/>
  <c r="CF134" i="21"/>
  <c r="BO135" i="21"/>
  <c r="BQ135" i="21"/>
  <c r="BW135" i="21"/>
  <c r="BZ135" i="21"/>
  <c r="CD135" i="21"/>
  <c r="CE135" i="21"/>
  <c r="CF135" i="21"/>
  <c r="BO136" i="21"/>
  <c r="BQ136" i="21"/>
  <c r="BW136" i="21"/>
  <c r="BZ136" i="21"/>
  <c r="CD136" i="21"/>
  <c r="CE136" i="21"/>
  <c r="CF136" i="21"/>
  <c r="BO137" i="21"/>
  <c r="BQ137" i="21"/>
  <c r="BW137" i="21"/>
  <c r="BZ137" i="21"/>
  <c r="CD137" i="21"/>
  <c r="CE137" i="21"/>
  <c r="CF137" i="21"/>
  <c r="BO138" i="21"/>
  <c r="BQ138" i="21"/>
  <c r="BW138" i="21"/>
  <c r="BZ138" i="21"/>
  <c r="CD138" i="21"/>
  <c r="CE138" i="21"/>
  <c r="CF138" i="21"/>
  <c r="BO139" i="21"/>
  <c r="BQ139" i="21"/>
  <c r="BW139" i="21"/>
  <c r="BZ139" i="21"/>
  <c r="CD139" i="21"/>
  <c r="CE139" i="21"/>
  <c r="CF139" i="21"/>
  <c r="BO140" i="21"/>
  <c r="BQ140" i="21"/>
  <c r="BW140" i="21"/>
  <c r="BZ140" i="21"/>
  <c r="CD140" i="21"/>
  <c r="CE140" i="21"/>
  <c r="CF140" i="21"/>
  <c r="BO141" i="21"/>
  <c r="BQ141" i="21"/>
  <c r="BW141" i="21"/>
  <c r="BZ141" i="21"/>
  <c r="CD141" i="21"/>
  <c r="CE141" i="21"/>
  <c r="CF141" i="21"/>
  <c r="BO142" i="21"/>
  <c r="BQ142" i="21"/>
  <c r="BW142" i="21"/>
  <c r="BZ142" i="21"/>
  <c r="CD142" i="21"/>
  <c r="CE142" i="21"/>
  <c r="CF142" i="21"/>
  <c r="BO143" i="21"/>
  <c r="BQ143" i="21"/>
  <c r="BW143" i="21"/>
  <c r="BZ143" i="21"/>
  <c r="CD143" i="21"/>
  <c r="CE143" i="21"/>
  <c r="CF143" i="21"/>
  <c r="BO144" i="21"/>
  <c r="BQ144" i="21"/>
  <c r="BW144" i="21"/>
  <c r="BZ144" i="21"/>
  <c r="CD144" i="21"/>
  <c r="CE144" i="21"/>
  <c r="CF144" i="21"/>
  <c r="BO145" i="21"/>
  <c r="BQ145" i="21"/>
  <c r="BW145" i="21"/>
  <c r="BZ145" i="21"/>
  <c r="CD145" i="21"/>
  <c r="CE145" i="21"/>
  <c r="CF145" i="21"/>
  <c r="BO146" i="21"/>
  <c r="BQ146" i="21"/>
  <c r="BW146" i="21"/>
  <c r="BZ146" i="21"/>
  <c r="CD146" i="21"/>
  <c r="CE146" i="21"/>
  <c r="CF146" i="21"/>
  <c r="BO147" i="21"/>
  <c r="BQ147" i="21"/>
  <c r="BW147" i="21"/>
  <c r="BZ147" i="21"/>
  <c r="CD147" i="21"/>
  <c r="CE147" i="21"/>
  <c r="CF147" i="21"/>
  <c r="BO148" i="21"/>
  <c r="BQ148" i="21"/>
  <c r="BW148" i="21"/>
  <c r="BZ148" i="21"/>
  <c r="CD148" i="21"/>
  <c r="CE148" i="21"/>
  <c r="CF148" i="21"/>
  <c r="BO149" i="21"/>
  <c r="BQ149" i="21"/>
  <c r="BU149" i="21"/>
  <c r="BW149" i="21"/>
  <c r="BZ149" i="21"/>
  <c r="CD149" i="21"/>
  <c r="CE149" i="21"/>
  <c r="CF149" i="21"/>
  <c r="BO150" i="21"/>
  <c r="BQ150" i="21"/>
  <c r="BU150" i="21"/>
  <c r="BW150" i="21"/>
  <c r="BZ150" i="21"/>
  <c r="CD150" i="21"/>
  <c r="CE150" i="21"/>
  <c r="CF150" i="21"/>
  <c r="BO151" i="21"/>
  <c r="BQ151" i="21"/>
  <c r="BU151" i="21"/>
  <c r="BW151" i="21"/>
  <c r="BZ151" i="21"/>
  <c r="CD151" i="21"/>
  <c r="CE151" i="21"/>
  <c r="CF151" i="21"/>
  <c r="BO152" i="21"/>
  <c r="BQ152" i="21"/>
  <c r="BU152" i="21"/>
  <c r="BW152" i="21"/>
  <c r="BZ152" i="21"/>
  <c r="CD152" i="21"/>
  <c r="CE152" i="21"/>
  <c r="CF152" i="21"/>
  <c r="BO153" i="21"/>
  <c r="BQ153" i="21"/>
  <c r="BU153" i="21"/>
  <c r="BW153" i="21"/>
  <c r="BZ153" i="21"/>
  <c r="CD153" i="21"/>
  <c r="CE153" i="21"/>
  <c r="CF153" i="21"/>
  <c r="BO154" i="21"/>
  <c r="BQ154" i="21"/>
  <c r="BU154" i="21"/>
  <c r="BW154" i="21"/>
  <c r="BZ154" i="21"/>
  <c r="CD154" i="21"/>
  <c r="CE154" i="21"/>
  <c r="CF154" i="21"/>
  <c r="BO155" i="21"/>
  <c r="BQ155" i="21"/>
  <c r="BU155" i="21"/>
  <c r="BW155" i="21"/>
  <c r="BZ155" i="21"/>
  <c r="CD155" i="21"/>
  <c r="CE155" i="21"/>
  <c r="CF155" i="21"/>
  <c r="BO156" i="21"/>
  <c r="BQ156" i="21"/>
  <c r="BU156" i="21"/>
  <c r="BW156" i="21"/>
  <c r="BZ156" i="21"/>
  <c r="CD156" i="21"/>
  <c r="CE156" i="21"/>
  <c r="CF156" i="21"/>
  <c r="BO157" i="21"/>
  <c r="BQ157" i="21"/>
  <c r="BU157" i="21"/>
  <c r="BW157" i="21"/>
  <c r="BZ157" i="21"/>
  <c r="CD157" i="21"/>
  <c r="CE157" i="21"/>
  <c r="CF157" i="21"/>
  <c r="BO158" i="21"/>
  <c r="BQ158" i="21"/>
  <c r="BU158" i="21"/>
  <c r="BW158" i="21"/>
  <c r="BZ158" i="21"/>
  <c r="CD158" i="21"/>
  <c r="CE158" i="21"/>
  <c r="CF158" i="21"/>
  <c r="BO159" i="21"/>
  <c r="BQ159" i="21"/>
  <c r="BU159" i="21"/>
  <c r="BW159" i="21"/>
  <c r="BZ159" i="21"/>
  <c r="CD159" i="21"/>
  <c r="CE159" i="21"/>
  <c r="CF159" i="21"/>
  <c r="BO160" i="21"/>
  <c r="BQ160" i="21"/>
  <c r="BU160" i="21"/>
  <c r="BW160" i="21"/>
  <c r="BZ160" i="21"/>
  <c r="CD160" i="21"/>
  <c r="CE160" i="21"/>
  <c r="CF160" i="21"/>
  <c r="BO161" i="21"/>
  <c r="BQ161" i="21"/>
  <c r="BU161" i="21"/>
  <c r="BW161" i="21"/>
  <c r="BX161" i="21" s="1"/>
  <c r="BZ161" i="21"/>
  <c r="CD161" i="21"/>
  <c r="CE161" i="21"/>
  <c r="CF161" i="21"/>
  <c r="BO162" i="21"/>
  <c r="BQ162" i="21"/>
  <c r="BU162" i="21"/>
  <c r="BW162" i="21"/>
  <c r="BX162" i="21" s="1"/>
  <c r="BZ162" i="21"/>
  <c r="CD162" i="21"/>
  <c r="CE162" i="21"/>
  <c r="CF162" i="21"/>
  <c r="BO163" i="21"/>
  <c r="BQ163" i="21"/>
  <c r="BU163" i="21"/>
  <c r="BW163" i="21"/>
  <c r="BZ163" i="21"/>
  <c r="CD163" i="21"/>
  <c r="CE163" i="21"/>
  <c r="CF163" i="21"/>
  <c r="BO164" i="21"/>
  <c r="BQ164" i="21"/>
  <c r="BU164" i="21"/>
  <c r="BW164" i="21"/>
  <c r="BZ164" i="21"/>
  <c r="CD164" i="21"/>
  <c r="CE164" i="21"/>
  <c r="CF164" i="21"/>
  <c r="BO165" i="21"/>
  <c r="BQ165" i="21"/>
  <c r="BU165" i="21"/>
  <c r="BW165" i="21"/>
  <c r="BZ165" i="21"/>
  <c r="CD165" i="21"/>
  <c r="CE165" i="21"/>
  <c r="CF165" i="21"/>
  <c r="BO166" i="21"/>
  <c r="BQ166" i="21"/>
  <c r="BU166" i="21"/>
  <c r="BW166" i="21"/>
  <c r="BZ166" i="21"/>
  <c r="CD166" i="21"/>
  <c r="CE166" i="21"/>
  <c r="CF166" i="21"/>
  <c r="BO167" i="21"/>
  <c r="BQ167" i="21"/>
  <c r="BU167" i="21"/>
  <c r="BW167" i="21"/>
  <c r="BX167" i="21" s="1"/>
  <c r="BZ167" i="21"/>
  <c r="CD167" i="21"/>
  <c r="CE167" i="21"/>
  <c r="CF167" i="21"/>
  <c r="BO168" i="21"/>
  <c r="BQ168" i="21"/>
  <c r="BU168" i="21"/>
  <c r="BW168" i="21"/>
  <c r="BZ168" i="21"/>
  <c r="CD168" i="21"/>
  <c r="CE168" i="21"/>
  <c r="CF168" i="21"/>
  <c r="BO169" i="21"/>
  <c r="BQ169" i="21"/>
  <c r="BU169" i="21"/>
  <c r="BW169" i="21"/>
  <c r="BZ169" i="21"/>
  <c r="CD169" i="21"/>
  <c r="CE169" i="21"/>
  <c r="CF169" i="21"/>
  <c r="BO170" i="21"/>
  <c r="BQ170" i="21"/>
  <c r="BU170" i="21"/>
  <c r="BW170" i="21"/>
  <c r="BZ170" i="21"/>
  <c r="CD170" i="21"/>
  <c r="CE170" i="21"/>
  <c r="CF170" i="21"/>
  <c r="BO171" i="21"/>
  <c r="BQ171" i="21"/>
  <c r="BU171" i="21"/>
  <c r="BW171" i="21"/>
  <c r="BZ171" i="21"/>
  <c r="CD171" i="21"/>
  <c r="CE171" i="21"/>
  <c r="CF171" i="21"/>
  <c r="BO172" i="21"/>
  <c r="BQ172" i="21"/>
  <c r="BU172" i="21"/>
  <c r="BW172" i="21"/>
  <c r="BZ172" i="21"/>
  <c r="CD172" i="21"/>
  <c r="CE172" i="21"/>
  <c r="CF172" i="21"/>
  <c r="BO173" i="21"/>
  <c r="BQ173" i="21"/>
  <c r="BU173" i="21"/>
  <c r="BW173" i="21"/>
  <c r="BZ173" i="21"/>
  <c r="CD173" i="21"/>
  <c r="CE173" i="21"/>
  <c r="CF173" i="21"/>
  <c r="BO174" i="21"/>
  <c r="BQ174" i="21"/>
  <c r="BU174" i="21"/>
  <c r="BW174" i="21"/>
  <c r="BZ174" i="21"/>
  <c r="CD174" i="21"/>
  <c r="CE174" i="21"/>
  <c r="CF174" i="21"/>
  <c r="BO175" i="21"/>
  <c r="BQ175" i="21"/>
  <c r="BU175" i="21"/>
  <c r="BW175" i="21"/>
  <c r="BX175" i="21" s="1"/>
  <c r="BZ175" i="21"/>
  <c r="CD175" i="21"/>
  <c r="CE175" i="21"/>
  <c r="CF175" i="21"/>
  <c r="BO176" i="21"/>
  <c r="BQ176" i="21"/>
  <c r="BU176" i="21"/>
  <c r="BW176" i="21"/>
  <c r="BZ176" i="21"/>
  <c r="CD176" i="21"/>
  <c r="CE176" i="21"/>
  <c r="CF176" i="21"/>
  <c r="BO177" i="21"/>
  <c r="BQ177" i="21"/>
  <c r="BU177" i="21"/>
  <c r="BW177" i="21"/>
  <c r="BZ177" i="21"/>
  <c r="CD177" i="21"/>
  <c r="CE177" i="21"/>
  <c r="CF177" i="21"/>
  <c r="BO178" i="21"/>
  <c r="BQ178" i="21"/>
  <c r="BU178" i="21"/>
  <c r="BW178" i="21"/>
  <c r="CD178" i="21"/>
  <c r="CE178" i="21"/>
  <c r="CF178" i="21"/>
  <c r="BO179" i="21"/>
  <c r="BQ179" i="21"/>
  <c r="BU179" i="21"/>
  <c r="BW179" i="21"/>
  <c r="CD179" i="21"/>
  <c r="CE179" i="21"/>
  <c r="CF179" i="21"/>
  <c r="BO180" i="21"/>
  <c r="BQ180" i="21"/>
  <c r="BU180" i="21"/>
  <c r="BW180" i="21"/>
  <c r="CD180" i="21"/>
  <c r="CE180" i="21"/>
  <c r="CF180" i="21"/>
  <c r="BO181" i="21"/>
  <c r="BQ181" i="21"/>
  <c r="BU181" i="21"/>
  <c r="BW181" i="21"/>
  <c r="CD181" i="21"/>
  <c r="CE181" i="21"/>
  <c r="CF181" i="21"/>
  <c r="BO182" i="21"/>
  <c r="BQ182" i="21"/>
  <c r="BU182" i="21"/>
  <c r="BW182" i="21"/>
  <c r="CD182" i="21"/>
  <c r="CE182" i="21"/>
  <c r="CF182" i="21"/>
  <c r="BO183" i="21"/>
  <c r="BQ183" i="21"/>
  <c r="BU183" i="21"/>
  <c r="BW183" i="21"/>
  <c r="CD183" i="21"/>
  <c r="CE183" i="21"/>
  <c r="CF183" i="21"/>
  <c r="BO184" i="21"/>
  <c r="BQ184" i="21"/>
  <c r="BU184" i="21"/>
  <c r="BW184" i="21"/>
  <c r="CD184" i="21"/>
  <c r="CE184" i="21"/>
  <c r="CF184" i="21"/>
  <c r="BO185" i="21"/>
  <c r="BQ185" i="21"/>
  <c r="BU185" i="21"/>
  <c r="BW185" i="21"/>
  <c r="CD185" i="21"/>
  <c r="CE185" i="21"/>
  <c r="CF185" i="21"/>
  <c r="BO186" i="21"/>
  <c r="BQ186" i="21"/>
  <c r="BU186" i="21"/>
  <c r="BW186" i="21"/>
  <c r="CD186" i="21"/>
  <c r="CE186" i="21"/>
  <c r="CF186" i="21"/>
  <c r="BO187" i="21"/>
  <c r="BQ187" i="21"/>
  <c r="BU187" i="21"/>
  <c r="BW187" i="21"/>
  <c r="CD187" i="21"/>
  <c r="CE187" i="21"/>
  <c r="CF187" i="21"/>
  <c r="BO188" i="21"/>
  <c r="BQ188" i="21"/>
  <c r="BU188" i="21"/>
  <c r="BW188" i="21"/>
  <c r="CD188" i="21"/>
  <c r="CE188" i="21"/>
  <c r="CF188" i="21"/>
  <c r="BO189" i="21"/>
  <c r="BQ189" i="21"/>
  <c r="BU189" i="21"/>
  <c r="BW189" i="21"/>
  <c r="CD189" i="21"/>
  <c r="CE189" i="21"/>
  <c r="CF189" i="21"/>
  <c r="BO190" i="21"/>
  <c r="BQ190" i="21"/>
  <c r="BU190" i="21"/>
  <c r="BW190" i="21"/>
  <c r="CD190" i="21"/>
  <c r="CE190" i="21"/>
  <c r="CF190" i="21"/>
  <c r="BO191" i="21"/>
  <c r="BQ191" i="21"/>
  <c r="BU191" i="21"/>
  <c r="BW191" i="21"/>
  <c r="CD191" i="21"/>
  <c r="CE191" i="21"/>
  <c r="CF191" i="21"/>
  <c r="BO192" i="21"/>
  <c r="BQ192" i="21"/>
  <c r="BU192" i="21"/>
  <c r="BW192" i="21"/>
  <c r="CD192" i="21"/>
  <c r="CE192" i="21"/>
  <c r="CF192" i="21"/>
  <c r="BO193" i="21"/>
  <c r="BQ193" i="21"/>
  <c r="BU193" i="21"/>
  <c r="BW193" i="21"/>
  <c r="CD193" i="21"/>
  <c r="CE193" i="21"/>
  <c r="CF193" i="21"/>
  <c r="BO194" i="21"/>
  <c r="BQ194" i="21"/>
  <c r="BU194" i="21"/>
  <c r="BW194" i="21"/>
  <c r="CD194" i="21"/>
  <c r="CE194" i="21"/>
  <c r="CF194" i="21"/>
  <c r="BO195" i="21"/>
  <c r="BQ195" i="21"/>
  <c r="BU195" i="21"/>
  <c r="BW195" i="21"/>
  <c r="CD195" i="21"/>
  <c r="CE195" i="21"/>
  <c r="CF195" i="21"/>
  <c r="BO196" i="21"/>
  <c r="BQ196" i="21"/>
  <c r="BW196" i="21"/>
  <c r="CD196" i="21"/>
  <c r="CE196" i="21"/>
  <c r="CF196" i="21"/>
  <c r="BO197" i="21"/>
  <c r="BQ197" i="21"/>
  <c r="BW197" i="21"/>
  <c r="CD197" i="21"/>
  <c r="CE197" i="21"/>
  <c r="CF197" i="21"/>
  <c r="BO198" i="21"/>
  <c r="BQ198" i="21"/>
  <c r="BW198" i="21"/>
  <c r="CD198" i="21"/>
  <c r="CE198" i="21"/>
  <c r="CF198" i="21"/>
  <c r="BO199" i="21"/>
  <c r="BQ199" i="21"/>
  <c r="BW199" i="21"/>
  <c r="CD199" i="21"/>
  <c r="CE199" i="21"/>
  <c r="CF199" i="21"/>
  <c r="BO200" i="21"/>
  <c r="BQ200" i="21"/>
  <c r="BW200" i="21"/>
  <c r="CD200" i="21"/>
  <c r="CE200" i="21"/>
  <c r="CF200" i="21"/>
  <c r="BO201" i="21"/>
  <c r="BQ201" i="21"/>
  <c r="BW201" i="21"/>
  <c r="CD201" i="21"/>
  <c r="CE201" i="21"/>
  <c r="CF201" i="21"/>
  <c r="BO202" i="21"/>
  <c r="BQ202" i="21"/>
  <c r="BW202" i="21"/>
  <c r="CD202" i="21"/>
  <c r="CE202" i="21"/>
  <c r="CF202" i="21"/>
  <c r="BO203" i="21"/>
  <c r="BQ203" i="21"/>
  <c r="BW203" i="21"/>
  <c r="CD203" i="21"/>
  <c r="CE203" i="21"/>
  <c r="CF203" i="21"/>
  <c r="BO204" i="21"/>
  <c r="BQ204" i="21"/>
  <c r="BW204" i="21"/>
  <c r="CD204" i="21"/>
  <c r="CE204" i="21"/>
  <c r="CF204" i="21"/>
  <c r="BO205" i="21"/>
  <c r="BQ205" i="21"/>
  <c r="BW205" i="21"/>
  <c r="CD205" i="21"/>
  <c r="CE205" i="21"/>
  <c r="CF205" i="21"/>
  <c r="BO206" i="21"/>
  <c r="BQ206" i="21"/>
  <c r="BW206" i="21"/>
  <c r="CD206" i="21"/>
  <c r="CE206" i="21"/>
  <c r="CF206" i="21"/>
  <c r="BO207" i="21"/>
  <c r="BQ207" i="21"/>
  <c r="BW207" i="21"/>
  <c r="CD207" i="21"/>
  <c r="CE207" i="21"/>
  <c r="CF207" i="21"/>
  <c r="BO208" i="21"/>
  <c r="BQ208" i="21"/>
  <c r="BW208" i="21"/>
  <c r="CD208" i="21"/>
  <c r="CE208" i="21"/>
  <c r="CF208" i="21"/>
  <c r="BO209" i="21"/>
  <c r="BQ209" i="21"/>
  <c r="BW209" i="21"/>
  <c r="CD209" i="21"/>
  <c r="CE209" i="21"/>
  <c r="CF209" i="21"/>
  <c r="BO210" i="21"/>
  <c r="BQ210" i="21"/>
  <c r="BW210" i="21"/>
  <c r="CD210" i="21"/>
  <c r="CE210" i="21"/>
  <c r="CF210" i="21"/>
  <c r="BO211" i="21"/>
  <c r="BQ211" i="21"/>
  <c r="BW211" i="21"/>
  <c r="CD211" i="21"/>
  <c r="CE211" i="21"/>
  <c r="CF211" i="21"/>
  <c r="BO212" i="21"/>
  <c r="BQ212" i="21"/>
  <c r="BW212" i="21"/>
  <c r="CD212" i="21"/>
  <c r="CE212" i="21"/>
  <c r="CF212" i="21"/>
  <c r="BO213" i="21"/>
  <c r="BQ213" i="21"/>
  <c r="BW213" i="21"/>
  <c r="CD213" i="21"/>
  <c r="CE213" i="21"/>
  <c r="CF213" i="21"/>
  <c r="BO214" i="21"/>
  <c r="BQ214" i="21"/>
  <c r="BW214" i="21"/>
  <c r="BX214" i="21" s="1"/>
  <c r="CD214" i="21"/>
  <c r="CE214" i="21"/>
  <c r="CF214" i="21"/>
  <c r="BO215" i="21"/>
  <c r="BQ215" i="21"/>
  <c r="BW215" i="21"/>
  <c r="CD215" i="21"/>
  <c r="CE215" i="21"/>
  <c r="CF215" i="21"/>
  <c r="BO216" i="21"/>
  <c r="BQ216" i="21"/>
  <c r="BW216" i="21"/>
  <c r="CD216" i="21"/>
  <c r="CE216" i="21"/>
  <c r="CF216" i="21"/>
  <c r="BO217" i="21"/>
  <c r="BQ217" i="21"/>
  <c r="BW217" i="21"/>
  <c r="CD217" i="21"/>
  <c r="CE217" i="21"/>
  <c r="CF217" i="21"/>
  <c r="BO218" i="21"/>
  <c r="BQ218" i="21"/>
  <c r="BW218" i="21"/>
  <c r="CD218" i="21"/>
  <c r="CE218" i="21"/>
  <c r="CF218" i="21"/>
  <c r="BO219" i="21"/>
  <c r="BQ219" i="21"/>
  <c r="BW219" i="21"/>
  <c r="CD219" i="21"/>
  <c r="CE219" i="21"/>
  <c r="CF219" i="21"/>
  <c r="BO220" i="21"/>
  <c r="BQ220" i="21"/>
  <c r="BW220" i="21"/>
  <c r="CD220" i="21"/>
  <c r="CE220" i="21"/>
  <c r="CF220" i="21"/>
  <c r="BO221" i="21"/>
  <c r="BQ221" i="21"/>
  <c r="BW221" i="21"/>
  <c r="CD221" i="21"/>
  <c r="CE221" i="21"/>
  <c r="CF221" i="21"/>
  <c r="BO222" i="21"/>
  <c r="BQ222" i="21"/>
  <c r="BW222" i="21"/>
  <c r="BX222" i="21" s="1"/>
  <c r="CD222" i="21"/>
  <c r="CE222" i="21"/>
  <c r="CF222" i="21"/>
  <c r="BO223" i="21"/>
  <c r="BQ223" i="21"/>
  <c r="BW223" i="21"/>
  <c r="CD223" i="21"/>
  <c r="CE223" i="21"/>
  <c r="CF223" i="21"/>
  <c r="BO224" i="21"/>
  <c r="BQ224" i="21"/>
  <c r="BW224" i="21"/>
  <c r="CD224" i="21"/>
  <c r="CE224" i="21"/>
  <c r="CF224" i="21"/>
  <c r="BO225" i="21"/>
  <c r="BQ225" i="21"/>
  <c r="BW225" i="21"/>
  <c r="CD225" i="21"/>
  <c r="CE225" i="21"/>
  <c r="CF225" i="21"/>
  <c r="BO226" i="21"/>
  <c r="BQ226" i="21"/>
  <c r="BW226" i="21"/>
  <c r="CD226" i="21"/>
  <c r="CE226" i="21"/>
  <c r="CF226" i="21"/>
  <c r="BO227" i="21"/>
  <c r="BQ227" i="21"/>
  <c r="BW227" i="21"/>
  <c r="CD227" i="21"/>
  <c r="CE227" i="21"/>
  <c r="CF227" i="21"/>
  <c r="BO228" i="21"/>
  <c r="BQ228" i="21"/>
  <c r="BW228" i="21"/>
  <c r="CD228" i="21"/>
  <c r="CE228" i="21"/>
  <c r="CF228" i="21"/>
  <c r="BO229" i="21"/>
  <c r="BQ229" i="21"/>
  <c r="BW229" i="21"/>
  <c r="CD229" i="21"/>
  <c r="CE229" i="21"/>
  <c r="CF229" i="21"/>
  <c r="BO230" i="21"/>
  <c r="BQ230" i="21"/>
  <c r="BW230" i="21"/>
  <c r="CD230" i="21"/>
  <c r="CE230" i="21"/>
  <c r="CF230" i="21"/>
  <c r="BO231" i="21"/>
  <c r="BQ231" i="21"/>
  <c r="BW231" i="21"/>
  <c r="BX231" i="21" s="1"/>
  <c r="CD231" i="21"/>
  <c r="CE231" i="21"/>
  <c r="CF231" i="21"/>
  <c r="BO232" i="21"/>
  <c r="BQ232" i="21"/>
  <c r="BW232" i="21"/>
  <c r="CD232" i="21"/>
  <c r="CE232" i="21"/>
  <c r="CF232" i="21"/>
  <c r="BO233" i="21"/>
  <c r="BQ233" i="21"/>
  <c r="BW233" i="21"/>
  <c r="CD233" i="21"/>
  <c r="CE233" i="21"/>
  <c r="CF233" i="21"/>
  <c r="BO234" i="21"/>
  <c r="BQ234" i="21"/>
  <c r="BW234" i="21"/>
  <c r="BX234" i="21" s="1"/>
  <c r="CD234" i="21"/>
  <c r="CE234" i="21"/>
  <c r="CF234" i="21"/>
  <c r="BO235" i="21"/>
  <c r="BQ235" i="21"/>
  <c r="BW235" i="21"/>
  <c r="BX235" i="21" s="1"/>
  <c r="CD235" i="21"/>
  <c r="CE235" i="21"/>
  <c r="CF235" i="21"/>
  <c r="BO236" i="21"/>
  <c r="BQ236" i="21"/>
  <c r="BW236" i="21"/>
  <c r="BX236" i="21" s="1"/>
  <c r="CD236" i="21"/>
  <c r="CE236" i="21"/>
  <c r="CF236" i="21"/>
  <c r="BO237" i="21"/>
  <c r="BQ237" i="21"/>
  <c r="BW237" i="21"/>
  <c r="BX237" i="21" s="1"/>
  <c r="CD237" i="21"/>
  <c r="CE237" i="21"/>
  <c r="CF237" i="21"/>
  <c r="BO238" i="21"/>
  <c r="BQ238" i="21"/>
  <c r="BW238" i="21"/>
  <c r="CD238" i="21"/>
  <c r="CE238" i="21"/>
  <c r="CF238" i="21"/>
  <c r="BO239" i="21"/>
  <c r="BQ239" i="21"/>
  <c r="BW239" i="21"/>
  <c r="CD239" i="21"/>
  <c r="CE239" i="21"/>
  <c r="CF239" i="21"/>
  <c r="BO240" i="21"/>
  <c r="BQ240" i="21"/>
  <c r="BW240" i="21"/>
  <c r="BX240" i="21" s="1"/>
  <c r="CD240" i="21"/>
  <c r="CE240" i="21"/>
  <c r="CF240" i="21"/>
  <c r="BO241" i="21"/>
  <c r="BQ241" i="21"/>
  <c r="BW241" i="21"/>
  <c r="CD241" i="21"/>
  <c r="CE241" i="21"/>
  <c r="CF241" i="21"/>
  <c r="BO242" i="21"/>
  <c r="BQ242" i="21"/>
  <c r="BW242" i="21"/>
  <c r="CD242" i="21"/>
  <c r="CE242" i="21"/>
  <c r="CF242" i="21"/>
  <c r="BO243" i="21"/>
  <c r="BQ243" i="21"/>
  <c r="BW243" i="21"/>
  <c r="CD243" i="21"/>
  <c r="CE243" i="21"/>
  <c r="CF243" i="21"/>
  <c r="BO244" i="21"/>
  <c r="BQ244" i="21"/>
  <c r="BW244" i="21"/>
  <c r="CD244" i="21"/>
  <c r="CE244" i="21"/>
  <c r="CF244" i="21"/>
  <c r="BO245" i="21"/>
  <c r="BQ245" i="21"/>
  <c r="BW245" i="21"/>
  <c r="CD245" i="21"/>
  <c r="CE245" i="21"/>
  <c r="CF245" i="21"/>
  <c r="BO246" i="21"/>
  <c r="BQ246" i="21"/>
  <c r="BW246" i="21"/>
  <c r="CD246" i="21"/>
  <c r="CE246" i="21"/>
  <c r="CF246" i="21"/>
  <c r="BO247" i="21"/>
  <c r="BQ247" i="21"/>
  <c r="BW247" i="21"/>
  <c r="CD247" i="21"/>
  <c r="CE247" i="21"/>
  <c r="CF247" i="21"/>
  <c r="BO248" i="21"/>
  <c r="BQ248" i="21"/>
  <c r="BW248" i="21"/>
  <c r="CD248" i="21"/>
  <c r="CE248" i="21"/>
  <c r="CF248" i="21"/>
  <c r="BO249" i="21"/>
  <c r="BQ249" i="21"/>
  <c r="BW249" i="21"/>
  <c r="CD249" i="21"/>
  <c r="CE249" i="21"/>
  <c r="CF249" i="21"/>
  <c r="BO250" i="21"/>
  <c r="BQ250" i="21"/>
  <c r="BW250" i="21"/>
  <c r="BX250" i="21" s="1"/>
  <c r="CD250" i="21"/>
  <c r="CE250" i="21"/>
  <c r="CF250" i="21"/>
  <c r="BO251" i="21"/>
  <c r="BQ251" i="21"/>
  <c r="BW251" i="21"/>
  <c r="CD251" i="21"/>
  <c r="CE251" i="21"/>
  <c r="CF251" i="21"/>
  <c r="BO252" i="21"/>
  <c r="BQ252" i="21"/>
  <c r="BW252" i="21"/>
  <c r="CD252" i="21"/>
  <c r="CE252" i="21"/>
  <c r="CF252" i="21"/>
  <c r="BO253" i="21"/>
  <c r="BQ253" i="21"/>
  <c r="BW253" i="21"/>
  <c r="CD253" i="21"/>
  <c r="CE253" i="21"/>
  <c r="CF253" i="21"/>
  <c r="BO254" i="21"/>
  <c r="BQ254" i="21"/>
  <c r="BW254" i="21"/>
  <c r="CD254" i="21"/>
  <c r="CE254" i="21"/>
  <c r="CF254" i="21"/>
  <c r="BO255" i="21"/>
  <c r="BQ255" i="21"/>
  <c r="BW255" i="21"/>
  <c r="CD255" i="21"/>
  <c r="CE255" i="21"/>
  <c r="CF255" i="21"/>
  <c r="BO256" i="21"/>
  <c r="BQ256" i="21"/>
  <c r="BW256" i="21"/>
  <c r="BX256" i="21" s="1"/>
  <c r="CD256" i="21"/>
  <c r="CE256" i="21"/>
  <c r="CF256" i="21"/>
  <c r="BO257" i="21"/>
  <c r="BQ257" i="21"/>
  <c r="BW257" i="21"/>
  <c r="CD257" i="21"/>
  <c r="CE257" i="21"/>
  <c r="CF257" i="21"/>
  <c r="BO258" i="21"/>
  <c r="BQ258" i="21"/>
  <c r="BW258" i="21"/>
  <c r="CD258" i="21"/>
  <c r="CE258" i="21"/>
  <c r="CF258" i="21"/>
  <c r="BO259" i="21"/>
  <c r="BQ259" i="21"/>
  <c r="BW259" i="21"/>
  <c r="BX259" i="21" s="1"/>
  <c r="CD259" i="21"/>
  <c r="CE259" i="21"/>
  <c r="CF259" i="21"/>
  <c r="BO260" i="21"/>
  <c r="BQ260" i="21"/>
  <c r="BW260" i="21"/>
  <c r="BX260" i="21" s="1"/>
  <c r="CD260" i="21"/>
  <c r="CE260" i="21"/>
  <c r="CF260" i="21"/>
  <c r="BO261" i="21"/>
  <c r="BQ261" i="21"/>
  <c r="BW261" i="21"/>
  <c r="BX261" i="21" s="1"/>
  <c r="CD261" i="21"/>
  <c r="CE261" i="21"/>
  <c r="CF261" i="21"/>
  <c r="BO262" i="21"/>
  <c r="BQ262" i="21"/>
  <c r="BW262" i="21"/>
  <c r="CD262" i="21"/>
  <c r="CE262" i="21"/>
  <c r="CF262" i="21"/>
  <c r="BO263" i="21"/>
  <c r="BQ263" i="21"/>
  <c r="BW263" i="21"/>
  <c r="BX263" i="21" s="1"/>
  <c r="CD263" i="21"/>
  <c r="CE263" i="21"/>
  <c r="CF263" i="21"/>
  <c r="BO264" i="21"/>
  <c r="BQ264" i="21"/>
  <c r="BW264" i="21"/>
  <c r="BX264" i="21" s="1"/>
  <c r="CD264" i="21"/>
  <c r="CE264" i="21"/>
  <c r="CF264" i="21"/>
  <c r="BO265" i="21"/>
  <c r="BQ265" i="21"/>
  <c r="BW265" i="21"/>
  <c r="BX265" i="21" s="1"/>
  <c r="CD265" i="21"/>
  <c r="CE265" i="21"/>
  <c r="CF265" i="21"/>
  <c r="BO266" i="21"/>
  <c r="BQ266" i="21"/>
  <c r="BW266" i="21"/>
  <c r="CD266" i="21"/>
  <c r="CE266" i="21"/>
  <c r="CF266" i="21"/>
  <c r="BO267" i="21"/>
  <c r="BQ267" i="21"/>
  <c r="BW267" i="21"/>
  <c r="CD267" i="21"/>
  <c r="CE267" i="21"/>
  <c r="CF267" i="21"/>
  <c r="BO268" i="21"/>
  <c r="BQ268" i="21"/>
  <c r="BW268" i="21"/>
  <c r="CD268" i="21"/>
  <c r="CE268" i="21"/>
  <c r="CF268" i="21"/>
  <c r="BO269" i="21"/>
  <c r="BQ269" i="21"/>
  <c r="BW269" i="21"/>
  <c r="CD269" i="21"/>
  <c r="CE269" i="21"/>
  <c r="CF269" i="21"/>
  <c r="BO270" i="21"/>
  <c r="BQ270" i="21"/>
  <c r="BW270" i="21"/>
  <c r="CD270" i="21"/>
  <c r="CE270" i="21"/>
  <c r="CF270" i="21"/>
  <c r="BO271" i="21"/>
  <c r="BQ271" i="21"/>
  <c r="BW271" i="21"/>
  <c r="CD271" i="21"/>
  <c r="CE271" i="21"/>
  <c r="CF271" i="21"/>
  <c r="BO272" i="21"/>
  <c r="BQ272" i="21"/>
  <c r="BW272" i="21"/>
  <c r="CD272" i="21"/>
  <c r="CE272" i="21"/>
  <c r="CF272" i="21"/>
  <c r="BO273" i="21"/>
  <c r="BQ273" i="21"/>
  <c r="BW273" i="21"/>
  <c r="CD273" i="21"/>
  <c r="CE273" i="21"/>
  <c r="CF273" i="21"/>
  <c r="BO274" i="21"/>
  <c r="BQ274" i="21"/>
  <c r="BW274" i="21"/>
  <c r="CD274" i="21"/>
  <c r="CE274" i="21"/>
  <c r="CF274" i="21"/>
  <c r="BO275" i="21"/>
  <c r="BQ275" i="21"/>
  <c r="BW275" i="21"/>
  <c r="CD275" i="21"/>
  <c r="CE275" i="21"/>
  <c r="CF275" i="21"/>
  <c r="BO276" i="21"/>
  <c r="BQ276" i="21"/>
  <c r="BW276" i="21"/>
  <c r="CD276" i="21"/>
  <c r="CE276" i="21"/>
  <c r="CF276" i="21"/>
  <c r="BO277" i="21"/>
  <c r="BQ277" i="21"/>
  <c r="BW277" i="21"/>
  <c r="CD277" i="21"/>
  <c r="CE277" i="21"/>
  <c r="CF277" i="21"/>
  <c r="BO278" i="21"/>
  <c r="BQ278" i="21"/>
  <c r="BW278" i="21"/>
  <c r="CD278" i="21"/>
  <c r="CE278" i="21"/>
  <c r="CF278" i="21"/>
  <c r="BO279" i="21"/>
  <c r="BQ279" i="21"/>
  <c r="BW279" i="21"/>
  <c r="BX279" i="21" s="1"/>
  <c r="CD279" i="21"/>
  <c r="CE279" i="21"/>
  <c r="CF279" i="21"/>
  <c r="BO280" i="21"/>
  <c r="BQ280" i="21"/>
  <c r="BW280" i="21"/>
  <c r="CD280" i="21"/>
  <c r="CE280" i="21"/>
  <c r="CF280" i="21"/>
  <c r="BO281" i="21"/>
  <c r="BQ281" i="21"/>
  <c r="BW281" i="21"/>
  <c r="CD281" i="21"/>
  <c r="CE281" i="21"/>
  <c r="CF281" i="21"/>
  <c r="BO282" i="21"/>
  <c r="BQ282" i="21"/>
  <c r="BW282" i="21"/>
  <c r="CD282" i="21"/>
  <c r="CE282" i="21"/>
  <c r="CF282" i="21"/>
  <c r="BO283" i="21"/>
  <c r="BQ283" i="21"/>
  <c r="BW283" i="21"/>
  <c r="CD283" i="21"/>
  <c r="CE283" i="21"/>
  <c r="CF283" i="21"/>
  <c r="BO284" i="21"/>
  <c r="BQ284" i="21"/>
  <c r="BW284" i="21"/>
  <c r="CD284" i="21"/>
  <c r="CE284" i="21"/>
  <c r="CF284" i="21"/>
  <c r="BO285" i="21"/>
  <c r="BQ285" i="21"/>
  <c r="BW285" i="21"/>
  <c r="CD285" i="21"/>
  <c r="CE285" i="21"/>
  <c r="CF285" i="21"/>
  <c r="BO286" i="21"/>
  <c r="BQ286" i="21"/>
  <c r="BW286" i="21"/>
  <c r="CD286" i="21"/>
  <c r="CE286" i="21"/>
  <c r="CF286" i="21"/>
  <c r="BO287" i="21"/>
  <c r="BQ287" i="21"/>
  <c r="BW287" i="21"/>
  <c r="CD287" i="21"/>
  <c r="CE287" i="21"/>
  <c r="CF287" i="21"/>
  <c r="BO288" i="21"/>
  <c r="BQ288" i="21"/>
  <c r="BW288" i="21"/>
  <c r="CD288" i="21"/>
  <c r="CE288" i="21"/>
  <c r="CF288" i="21"/>
  <c r="BO289" i="21"/>
  <c r="BQ289" i="21"/>
  <c r="BW289" i="21"/>
  <c r="BX289" i="21" s="1"/>
  <c r="CD289" i="21"/>
  <c r="CE289" i="21"/>
  <c r="CF289" i="21"/>
  <c r="BO290" i="21"/>
  <c r="BQ290" i="21"/>
  <c r="BW290" i="21"/>
  <c r="CD290" i="21"/>
  <c r="CE290" i="21"/>
  <c r="CF290" i="21"/>
  <c r="BO291" i="21"/>
  <c r="BQ291" i="21"/>
  <c r="BW291" i="21"/>
  <c r="CD291" i="21"/>
  <c r="CE291" i="21"/>
  <c r="CF291" i="21"/>
  <c r="BO292" i="21"/>
  <c r="BQ292" i="21"/>
  <c r="BW292" i="21"/>
  <c r="CD292" i="21"/>
  <c r="CE292" i="21"/>
  <c r="CF292" i="21"/>
  <c r="BO293" i="21"/>
  <c r="BQ293" i="21"/>
  <c r="BW293" i="21"/>
  <c r="BX293" i="21" s="1"/>
  <c r="CD293" i="21"/>
  <c r="CE293" i="21"/>
  <c r="CF293" i="21"/>
  <c r="BO294" i="21"/>
  <c r="BQ294" i="21"/>
  <c r="BW294" i="21"/>
  <c r="BX294" i="21" s="1"/>
  <c r="CD294" i="21"/>
  <c r="CE294" i="21"/>
  <c r="CF294" i="21"/>
  <c r="BO295" i="21"/>
  <c r="BQ295" i="21"/>
  <c r="BW295" i="21"/>
  <c r="CD295" i="21"/>
  <c r="CE295" i="21"/>
  <c r="CF295" i="21"/>
  <c r="BO296" i="21"/>
  <c r="BQ296" i="21"/>
  <c r="BW296" i="21"/>
  <c r="CD296" i="21"/>
  <c r="CE296" i="21"/>
  <c r="CF296" i="21"/>
  <c r="BO297" i="21"/>
  <c r="BQ297" i="21"/>
  <c r="BW297" i="21"/>
  <c r="CD297" i="21"/>
  <c r="CE297" i="21"/>
  <c r="CF297" i="21"/>
  <c r="BO298" i="21"/>
  <c r="BQ298" i="21"/>
  <c r="BW298" i="21"/>
  <c r="CD298" i="21"/>
  <c r="CE298" i="21"/>
  <c r="CF298" i="21"/>
  <c r="BO299" i="21"/>
  <c r="BQ299" i="21"/>
  <c r="BW299" i="21"/>
  <c r="CD299" i="21"/>
  <c r="CE299" i="21"/>
  <c r="CF299" i="21"/>
  <c r="BO300" i="21"/>
  <c r="BQ300" i="21"/>
  <c r="BW300" i="21"/>
  <c r="CD300" i="21"/>
  <c r="CE300" i="21"/>
  <c r="CF300" i="21"/>
  <c r="BO301" i="21"/>
  <c r="BQ301" i="21"/>
  <c r="BW301" i="21"/>
  <c r="CD301" i="21"/>
  <c r="CE301" i="21"/>
  <c r="CF301" i="21"/>
  <c r="BO302" i="21"/>
  <c r="BQ302" i="21"/>
  <c r="BW302" i="21"/>
  <c r="CD302" i="21"/>
  <c r="CE302" i="21"/>
  <c r="CF302" i="21"/>
  <c r="BO303" i="21"/>
  <c r="BQ303" i="21"/>
  <c r="BW303" i="21"/>
  <c r="CD303" i="21"/>
  <c r="CE303" i="21"/>
  <c r="CF303" i="21"/>
  <c r="BO304" i="21"/>
  <c r="BQ304" i="21"/>
  <c r="BW304" i="21"/>
  <c r="CD304" i="21"/>
  <c r="CE304" i="21"/>
  <c r="CF304" i="21"/>
  <c r="BO305" i="21"/>
  <c r="BQ305" i="21"/>
  <c r="BW305" i="21"/>
  <c r="CD305" i="21"/>
  <c r="CE305" i="21"/>
  <c r="CF305" i="21"/>
  <c r="BO306" i="21"/>
  <c r="BQ306" i="21"/>
  <c r="BW306" i="21"/>
  <c r="CD306" i="21"/>
  <c r="CE306" i="21"/>
  <c r="CF306" i="21"/>
  <c r="BO307" i="21"/>
  <c r="BQ307" i="21"/>
  <c r="BW307" i="21"/>
  <c r="BX307" i="21" s="1"/>
  <c r="CD307" i="21"/>
  <c r="CE307" i="21"/>
  <c r="CF307" i="21"/>
  <c r="BO308" i="21"/>
  <c r="BQ308" i="21"/>
  <c r="BW308" i="21"/>
  <c r="CD308" i="21"/>
  <c r="CE308" i="21"/>
  <c r="CF308" i="21"/>
  <c r="BO309" i="21"/>
  <c r="BQ309" i="21"/>
  <c r="BW309" i="21"/>
  <c r="CD309" i="21"/>
  <c r="CE309" i="21"/>
  <c r="CF309" i="21"/>
  <c r="BO310" i="21"/>
  <c r="BQ310" i="21"/>
  <c r="BW310" i="21"/>
  <c r="BX310" i="21" s="1"/>
  <c r="CD310" i="21"/>
  <c r="CE310" i="21"/>
  <c r="CF310" i="21"/>
  <c r="BO311" i="21"/>
  <c r="BQ311" i="21"/>
  <c r="BW311" i="21"/>
  <c r="BX311" i="21" s="1"/>
  <c r="CD311" i="21"/>
  <c r="CE311" i="21"/>
  <c r="CF311" i="21"/>
  <c r="BO312" i="21"/>
  <c r="BQ312" i="21"/>
  <c r="BW312" i="21"/>
  <c r="BX312" i="21" s="1"/>
  <c r="CD312" i="21"/>
  <c r="CE312" i="21"/>
  <c r="CF312" i="21"/>
  <c r="BO313" i="21"/>
  <c r="BQ313" i="21"/>
  <c r="BW313" i="21"/>
  <c r="CD313" i="21"/>
  <c r="CE313" i="21"/>
  <c r="CF313" i="21"/>
  <c r="BO314" i="21"/>
  <c r="BQ314" i="21"/>
  <c r="BW314" i="21"/>
  <c r="BX314" i="21" s="1"/>
  <c r="CD314" i="21"/>
  <c r="CE314" i="21"/>
  <c r="CF314" i="21"/>
  <c r="BO315" i="21"/>
  <c r="BQ315" i="21"/>
  <c r="BW315" i="21"/>
  <c r="CD315" i="21"/>
  <c r="CE315" i="21"/>
  <c r="CF315" i="21"/>
  <c r="BO316" i="21"/>
  <c r="BQ316" i="21"/>
  <c r="BW316" i="21"/>
  <c r="BX316" i="21" s="1"/>
  <c r="CD316" i="21"/>
  <c r="CE316" i="21"/>
  <c r="CF316" i="21"/>
  <c r="BO317" i="21"/>
  <c r="BQ317" i="21"/>
  <c r="BW317" i="21"/>
  <c r="CD317" i="21"/>
  <c r="CE317" i="21"/>
  <c r="CF317" i="21"/>
  <c r="BO318" i="21"/>
  <c r="BQ318" i="21"/>
  <c r="BW318" i="21"/>
  <c r="CD318" i="21"/>
  <c r="CE318" i="21"/>
  <c r="CF318" i="21"/>
  <c r="BO319" i="21"/>
  <c r="BQ319" i="21"/>
  <c r="BW319" i="21"/>
  <c r="BX331" i="21" s="1"/>
  <c r="CD319" i="21"/>
  <c r="CE319" i="21"/>
  <c r="CF319" i="21"/>
  <c r="BO320" i="21"/>
  <c r="BQ320" i="21"/>
  <c r="BW320" i="21"/>
  <c r="BX320" i="21" s="1"/>
  <c r="CD320" i="21"/>
  <c r="CE320" i="21"/>
  <c r="CF320" i="21"/>
  <c r="BO321" i="21"/>
  <c r="BQ321" i="21"/>
  <c r="BW321" i="21"/>
  <c r="CD321" i="21"/>
  <c r="CE321" i="21"/>
  <c r="CF321" i="21"/>
  <c r="BO322" i="21"/>
  <c r="BQ322" i="21"/>
  <c r="BW322" i="21"/>
  <c r="CD322" i="21"/>
  <c r="CE322" i="21"/>
  <c r="CF322" i="21"/>
  <c r="BO323" i="21"/>
  <c r="BQ323" i="21"/>
  <c r="BW323" i="21"/>
  <c r="CD323" i="21"/>
  <c r="CE323" i="21"/>
  <c r="CF323" i="21"/>
  <c r="BO324" i="21"/>
  <c r="BQ324" i="21"/>
  <c r="BW324" i="21"/>
  <c r="CD324" i="21"/>
  <c r="CE324" i="21"/>
  <c r="CF324" i="21"/>
  <c r="BO325" i="21"/>
  <c r="BQ325" i="21"/>
  <c r="BW325" i="21"/>
  <c r="CD325" i="21"/>
  <c r="CE325" i="21"/>
  <c r="CF325" i="21"/>
  <c r="BO326" i="21"/>
  <c r="BQ326" i="21"/>
  <c r="BW326" i="21"/>
  <c r="BX338" i="21" s="1"/>
  <c r="CD326" i="21"/>
  <c r="CE326" i="21"/>
  <c r="CF326" i="21"/>
  <c r="BO327" i="21"/>
  <c r="BQ327" i="21"/>
  <c r="BW327" i="21"/>
  <c r="CD327" i="21"/>
  <c r="CE327" i="21"/>
  <c r="CF327" i="21"/>
  <c r="V2" i="18"/>
  <c r="W2" i="18"/>
  <c r="X2" i="18"/>
  <c r="AG2" i="18"/>
  <c r="V3" i="18"/>
  <c r="W3" i="18"/>
  <c r="X3" i="18"/>
  <c r="AG3" i="18"/>
  <c r="V4" i="18"/>
  <c r="W4" i="18"/>
  <c r="X4" i="18"/>
  <c r="AG4" i="18"/>
  <c r="V5" i="18"/>
  <c r="W5" i="18"/>
  <c r="X5" i="18"/>
  <c r="AG5" i="18"/>
  <c r="V6" i="18"/>
  <c r="W6" i="18"/>
  <c r="X6" i="18"/>
  <c r="AG6" i="18"/>
  <c r="V7" i="18"/>
  <c r="W7" i="18"/>
  <c r="X7" i="18"/>
  <c r="AG7" i="18"/>
  <c r="V8" i="18"/>
  <c r="W8" i="18"/>
  <c r="X8" i="18"/>
  <c r="AG8" i="18"/>
  <c r="V9" i="18"/>
  <c r="W9" i="18"/>
  <c r="X9" i="18"/>
  <c r="AG9" i="18"/>
  <c r="V10" i="18"/>
  <c r="W10" i="18"/>
  <c r="X10" i="18"/>
  <c r="AG10" i="18"/>
  <c r="V11" i="18"/>
  <c r="W11" i="18"/>
  <c r="X11" i="18"/>
  <c r="AG11" i="18"/>
  <c r="V12" i="18"/>
  <c r="W12" i="18"/>
  <c r="X12" i="18"/>
  <c r="AG12" i="18"/>
  <c r="D13" i="18"/>
  <c r="H13" i="18"/>
  <c r="L13" i="18"/>
  <c r="V13" i="18"/>
  <c r="W13" i="18"/>
  <c r="X13" i="18"/>
  <c r="AD13" i="18"/>
  <c r="AG13" i="18"/>
  <c r="D14" i="18"/>
  <c r="H14" i="18"/>
  <c r="L14" i="18"/>
  <c r="V14" i="18"/>
  <c r="W14" i="18"/>
  <c r="X14" i="18"/>
  <c r="AD14" i="18"/>
  <c r="AE14" i="18"/>
  <c r="AG14" i="18"/>
  <c r="D15" i="18"/>
  <c r="H15" i="18"/>
  <c r="L15" i="18"/>
  <c r="V15" i="18"/>
  <c r="W15" i="18"/>
  <c r="X15" i="18"/>
  <c r="AD15" i="18"/>
  <c r="AE15" i="18"/>
  <c r="AG15" i="18"/>
  <c r="D16" i="18"/>
  <c r="H16" i="18"/>
  <c r="L16" i="18"/>
  <c r="V16" i="18"/>
  <c r="W16" i="18"/>
  <c r="X16" i="18"/>
  <c r="AD16" i="18"/>
  <c r="AE16" i="18"/>
  <c r="AG16" i="18"/>
  <c r="D17" i="18"/>
  <c r="H17" i="18"/>
  <c r="L17" i="18"/>
  <c r="V17" i="18"/>
  <c r="W17" i="18"/>
  <c r="X17" i="18"/>
  <c r="AD17" i="18"/>
  <c r="AE17" i="18"/>
  <c r="AG17" i="18"/>
  <c r="D18" i="18"/>
  <c r="H18" i="18"/>
  <c r="L18" i="18"/>
  <c r="V18" i="18"/>
  <c r="W18" i="18"/>
  <c r="X18" i="18"/>
  <c r="AD18" i="18"/>
  <c r="AE18" i="18"/>
  <c r="AG18" i="18"/>
  <c r="D19" i="18"/>
  <c r="H19" i="18"/>
  <c r="L19" i="18"/>
  <c r="V19" i="18"/>
  <c r="W19" i="18"/>
  <c r="X19" i="18"/>
  <c r="AD19" i="18"/>
  <c r="AE19" i="18"/>
  <c r="AG19" i="18"/>
  <c r="D20" i="18"/>
  <c r="H20" i="18"/>
  <c r="L20" i="18"/>
  <c r="V20" i="18"/>
  <c r="W20" i="18"/>
  <c r="X20" i="18"/>
  <c r="AD20" i="18"/>
  <c r="AE20" i="18"/>
  <c r="AG20" i="18"/>
  <c r="D21" i="18"/>
  <c r="H21" i="18"/>
  <c r="L21" i="18"/>
  <c r="V21" i="18"/>
  <c r="W21" i="18"/>
  <c r="X21" i="18"/>
  <c r="AD21" i="18"/>
  <c r="AE21" i="18"/>
  <c r="AG21" i="18"/>
  <c r="D22" i="18"/>
  <c r="H22" i="18"/>
  <c r="L22" i="18"/>
  <c r="V22" i="18"/>
  <c r="W22" i="18"/>
  <c r="X22" i="18"/>
  <c r="AD22" i="18"/>
  <c r="AE22" i="18"/>
  <c r="AG22" i="18"/>
  <c r="D23" i="18"/>
  <c r="H23" i="18"/>
  <c r="L23" i="18"/>
  <c r="V23" i="18"/>
  <c r="W23" i="18"/>
  <c r="X23" i="18"/>
  <c r="AD23" i="18"/>
  <c r="AE23" i="18"/>
  <c r="AG23" i="18"/>
  <c r="D24" i="18"/>
  <c r="H24" i="18"/>
  <c r="L24" i="18"/>
  <c r="V24" i="18"/>
  <c r="W24" i="18"/>
  <c r="X24" i="18"/>
  <c r="AD24" i="18"/>
  <c r="AE24" i="18"/>
  <c r="AG24" i="18"/>
  <c r="D25" i="18"/>
  <c r="H25" i="18"/>
  <c r="L25" i="18"/>
  <c r="V25" i="18"/>
  <c r="W25" i="18"/>
  <c r="X25" i="18"/>
  <c r="AD25" i="18"/>
  <c r="AE25" i="18"/>
  <c r="AG25" i="18"/>
  <c r="D26" i="18"/>
  <c r="H26" i="18"/>
  <c r="L26" i="18"/>
  <c r="V26" i="18"/>
  <c r="W26" i="18"/>
  <c r="X26" i="18"/>
  <c r="AD26" i="18"/>
  <c r="AE26" i="18"/>
  <c r="AG26" i="18"/>
  <c r="D27" i="18"/>
  <c r="H27" i="18"/>
  <c r="L27" i="18"/>
  <c r="V27" i="18"/>
  <c r="W27" i="18"/>
  <c r="X27" i="18"/>
  <c r="AD27" i="18"/>
  <c r="AE27" i="18"/>
  <c r="AG27" i="18"/>
  <c r="D28" i="18"/>
  <c r="H28" i="18"/>
  <c r="L28" i="18"/>
  <c r="V28" i="18"/>
  <c r="W28" i="18"/>
  <c r="X28" i="18"/>
  <c r="AD28" i="18"/>
  <c r="AE28" i="18"/>
  <c r="AG28" i="18"/>
  <c r="D29" i="18"/>
  <c r="H29" i="18"/>
  <c r="L29" i="18"/>
  <c r="V29" i="18"/>
  <c r="W29" i="18"/>
  <c r="X29" i="18"/>
  <c r="AD29" i="18"/>
  <c r="AE29" i="18"/>
  <c r="AG29" i="18"/>
  <c r="D30" i="18"/>
  <c r="H30" i="18"/>
  <c r="L30" i="18"/>
  <c r="V30" i="18"/>
  <c r="W30" i="18"/>
  <c r="X30" i="18"/>
  <c r="AD30" i="18"/>
  <c r="AE30" i="18"/>
  <c r="AG30" i="18"/>
  <c r="D31" i="18"/>
  <c r="H31" i="18"/>
  <c r="L31" i="18"/>
  <c r="V31" i="18"/>
  <c r="W31" i="18"/>
  <c r="X31" i="18"/>
  <c r="AD31" i="18"/>
  <c r="AE31" i="18"/>
  <c r="AG31" i="18"/>
  <c r="D32" i="18"/>
  <c r="H32" i="18"/>
  <c r="L32" i="18"/>
  <c r="V32" i="18"/>
  <c r="W32" i="18"/>
  <c r="X32" i="18"/>
  <c r="AD32" i="18"/>
  <c r="AE32" i="18"/>
  <c r="AG32" i="18"/>
  <c r="D33" i="18"/>
  <c r="H33" i="18"/>
  <c r="L33" i="18"/>
  <c r="V33" i="18"/>
  <c r="W33" i="18"/>
  <c r="X33" i="18"/>
  <c r="AD33" i="18"/>
  <c r="AE33" i="18"/>
  <c r="AG33" i="18"/>
  <c r="D34" i="18"/>
  <c r="H34" i="18"/>
  <c r="L34" i="18"/>
  <c r="V34" i="18"/>
  <c r="W34" i="18"/>
  <c r="X34" i="18"/>
  <c r="AD34" i="18"/>
  <c r="AE34" i="18"/>
  <c r="AG34" i="18"/>
  <c r="D35" i="18"/>
  <c r="H35" i="18"/>
  <c r="L35" i="18"/>
  <c r="V35" i="18"/>
  <c r="W35" i="18"/>
  <c r="X35" i="18"/>
  <c r="AD35" i="18"/>
  <c r="AE35" i="18"/>
  <c r="AG35" i="18"/>
  <c r="D36" i="18"/>
  <c r="H36" i="18"/>
  <c r="L36" i="18"/>
  <c r="V36" i="18"/>
  <c r="W36" i="18"/>
  <c r="X36" i="18"/>
  <c r="AD36" i="18"/>
  <c r="AE36" i="18"/>
  <c r="AG36" i="18"/>
  <c r="D37" i="18"/>
  <c r="H37" i="18"/>
  <c r="L37" i="18"/>
  <c r="V37" i="18"/>
  <c r="W37" i="18"/>
  <c r="X37" i="18"/>
  <c r="AD37" i="18"/>
  <c r="AE37" i="18"/>
  <c r="AG37" i="18"/>
  <c r="D38" i="18"/>
  <c r="H38" i="18"/>
  <c r="L38" i="18"/>
  <c r="V38" i="18"/>
  <c r="W38" i="18"/>
  <c r="X38" i="18"/>
  <c r="AD38" i="18"/>
  <c r="AE38" i="18"/>
  <c r="AG38" i="18"/>
  <c r="D39" i="18"/>
  <c r="H39" i="18"/>
  <c r="L39" i="18"/>
  <c r="V39" i="18"/>
  <c r="W39" i="18"/>
  <c r="X39" i="18"/>
  <c r="AD39" i="18"/>
  <c r="AE39" i="18"/>
  <c r="AG39" i="18"/>
  <c r="D40" i="18"/>
  <c r="H40" i="18"/>
  <c r="L40" i="18"/>
  <c r="V40" i="18"/>
  <c r="W40" i="18"/>
  <c r="X40" i="18"/>
  <c r="AD40" i="18"/>
  <c r="AE40" i="18"/>
  <c r="AG40" i="18"/>
  <c r="D41" i="18"/>
  <c r="H41" i="18"/>
  <c r="L41" i="18"/>
  <c r="V41" i="18"/>
  <c r="W41" i="18"/>
  <c r="X41" i="18"/>
  <c r="AD41" i="18"/>
  <c r="AE41" i="18"/>
  <c r="AG41" i="18"/>
  <c r="D42" i="18"/>
  <c r="H42" i="18"/>
  <c r="L42" i="18"/>
  <c r="V42" i="18"/>
  <c r="W42" i="18"/>
  <c r="X42" i="18"/>
  <c r="AD42" i="18"/>
  <c r="AE42" i="18"/>
  <c r="AG42" i="18"/>
  <c r="D43" i="18"/>
  <c r="H43" i="18"/>
  <c r="L43" i="18"/>
  <c r="V43" i="18"/>
  <c r="W43" i="18"/>
  <c r="X43" i="18"/>
  <c r="AD43" i="18"/>
  <c r="AE43" i="18"/>
  <c r="AG43" i="18"/>
  <c r="D44" i="18"/>
  <c r="H44" i="18"/>
  <c r="L44" i="18"/>
  <c r="V44" i="18"/>
  <c r="W44" i="18"/>
  <c r="X44" i="18"/>
  <c r="AD44" i="18"/>
  <c r="AE44" i="18"/>
  <c r="AG44" i="18"/>
  <c r="D45" i="18"/>
  <c r="H45" i="18"/>
  <c r="L45" i="18"/>
  <c r="V45" i="18"/>
  <c r="W45" i="18"/>
  <c r="X45" i="18"/>
  <c r="AD45" i="18"/>
  <c r="AE45" i="18"/>
  <c r="AG45" i="18"/>
  <c r="D46" i="18"/>
  <c r="H46" i="18"/>
  <c r="L46" i="18"/>
  <c r="V46" i="18"/>
  <c r="W46" i="18"/>
  <c r="X46" i="18"/>
  <c r="AD46" i="18"/>
  <c r="AE46" i="18"/>
  <c r="AG46" i="18"/>
  <c r="D47" i="18"/>
  <c r="H47" i="18"/>
  <c r="L47" i="18"/>
  <c r="V47" i="18"/>
  <c r="W47" i="18"/>
  <c r="X47" i="18"/>
  <c r="AD47" i="18"/>
  <c r="AE47" i="18"/>
  <c r="AG47" i="18"/>
  <c r="D48" i="18"/>
  <c r="H48" i="18"/>
  <c r="L48" i="18"/>
  <c r="V48" i="18"/>
  <c r="W48" i="18"/>
  <c r="X48" i="18"/>
  <c r="AD48" i="18"/>
  <c r="AE48" i="18"/>
  <c r="AG48" i="18"/>
  <c r="D49" i="18"/>
  <c r="H49" i="18"/>
  <c r="L49" i="18"/>
  <c r="V49" i="18"/>
  <c r="W49" i="18"/>
  <c r="X49" i="18"/>
  <c r="AD49" i="18"/>
  <c r="AE49" i="18"/>
  <c r="AG49" i="18"/>
  <c r="D50" i="18"/>
  <c r="H50" i="18"/>
  <c r="L50" i="18"/>
  <c r="V50" i="18"/>
  <c r="W50" i="18"/>
  <c r="X50" i="18"/>
  <c r="AD50" i="18"/>
  <c r="AE50" i="18"/>
  <c r="AG50" i="18"/>
  <c r="D51" i="18"/>
  <c r="H51" i="18"/>
  <c r="L51" i="18"/>
  <c r="V51" i="18"/>
  <c r="W51" i="18"/>
  <c r="X51" i="18"/>
  <c r="AD51" i="18"/>
  <c r="AE51" i="18"/>
  <c r="AG51" i="18"/>
  <c r="D52" i="18"/>
  <c r="H52" i="18"/>
  <c r="L52" i="18"/>
  <c r="V52" i="18"/>
  <c r="W52" i="18"/>
  <c r="X52" i="18"/>
  <c r="AD52" i="18"/>
  <c r="AE52" i="18"/>
  <c r="AG52" i="18"/>
  <c r="D53" i="18"/>
  <c r="H53" i="18"/>
  <c r="L53" i="18"/>
  <c r="V53" i="18"/>
  <c r="W53" i="18"/>
  <c r="X53" i="18"/>
  <c r="AD53" i="18"/>
  <c r="AE53" i="18"/>
  <c r="AG53" i="18"/>
  <c r="D54" i="18"/>
  <c r="H54" i="18"/>
  <c r="L54" i="18"/>
  <c r="V54" i="18"/>
  <c r="W54" i="18"/>
  <c r="X54" i="18"/>
  <c r="AD54" i="18"/>
  <c r="AE54" i="18"/>
  <c r="AG54" i="18"/>
  <c r="D55" i="18"/>
  <c r="H55" i="18"/>
  <c r="L55" i="18"/>
  <c r="V55" i="18"/>
  <c r="W55" i="18"/>
  <c r="X55" i="18"/>
  <c r="AD55" i="18"/>
  <c r="AE55" i="18"/>
  <c r="AG55" i="18"/>
  <c r="D56" i="18"/>
  <c r="H56" i="18"/>
  <c r="L56" i="18"/>
  <c r="V56" i="18"/>
  <c r="W56" i="18"/>
  <c r="X56" i="18"/>
  <c r="AD56" i="18"/>
  <c r="AE56" i="18"/>
  <c r="AG56" i="18"/>
  <c r="D57" i="18"/>
  <c r="H57" i="18"/>
  <c r="L57" i="18"/>
  <c r="V57" i="18"/>
  <c r="W57" i="18"/>
  <c r="X57" i="18"/>
  <c r="AD57" i="18"/>
  <c r="AE57" i="18"/>
  <c r="AG57" i="18"/>
  <c r="D58" i="18"/>
  <c r="H58" i="18"/>
  <c r="L58" i="18"/>
  <c r="V58" i="18"/>
  <c r="W58" i="18"/>
  <c r="X58" i="18"/>
  <c r="AD58" i="18"/>
  <c r="AE58" i="18"/>
  <c r="AG58" i="18"/>
  <c r="D59" i="18"/>
  <c r="H59" i="18"/>
  <c r="L59" i="18"/>
  <c r="V59" i="18"/>
  <c r="W59" i="18"/>
  <c r="X59" i="18"/>
  <c r="AD59" i="18"/>
  <c r="AE59" i="18"/>
  <c r="AG59" i="18"/>
  <c r="D60" i="18"/>
  <c r="H60" i="18"/>
  <c r="L60" i="18"/>
  <c r="V60" i="18"/>
  <c r="W60" i="18"/>
  <c r="X60" i="18"/>
  <c r="AD60" i="18"/>
  <c r="AE60" i="18"/>
  <c r="AG60" i="18"/>
  <c r="D61" i="18"/>
  <c r="H61" i="18"/>
  <c r="L61" i="18"/>
  <c r="V61" i="18"/>
  <c r="W61" i="18"/>
  <c r="X61" i="18"/>
  <c r="AD61" i="18"/>
  <c r="AE61" i="18"/>
  <c r="AG61" i="18"/>
  <c r="D62" i="18"/>
  <c r="H62" i="18"/>
  <c r="L62" i="18"/>
  <c r="V62" i="18"/>
  <c r="W62" i="18"/>
  <c r="X62" i="18"/>
  <c r="AD62" i="18"/>
  <c r="AE62" i="18"/>
  <c r="AG62" i="18"/>
  <c r="D63" i="18"/>
  <c r="H63" i="18"/>
  <c r="L63" i="18"/>
  <c r="V63" i="18"/>
  <c r="W63" i="18"/>
  <c r="X63" i="18"/>
  <c r="AD63" i="18"/>
  <c r="AE63" i="18"/>
  <c r="AG63" i="18"/>
  <c r="D64" i="18"/>
  <c r="H64" i="18"/>
  <c r="L64" i="18"/>
  <c r="V64" i="18"/>
  <c r="W64" i="18"/>
  <c r="X64" i="18"/>
  <c r="AD64" i="18"/>
  <c r="AE64" i="18"/>
  <c r="AG64" i="18"/>
  <c r="D65" i="18"/>
  <c r="H65" i="18"/>
  <c r="L65" i="18"/>
  <c r="V65" i="18"/>
  <c r="W65" i="18"/>
  <c r="X65" i="18"/>
  <c r="AD65" i="18"/>
  <c r="AE65" i="18"/>
  <c r="AG65" i="18"/>
  <c r="D66" i="18"/>
  <c r="H66" i="18"/>
  <c r="L66" i="18"/>
  <c r="V66" i="18"/>
  <c r="W66" i="18"/>
  <c r="X66" i="18"/>
  <c r="AD66" i="18"/>
  <c r="AE66" i="18"/>
  <c r="AG66" i="18"/>
  <c r="D67" i="18"/>
  <c r="H67" i="18"/>
  <c r="L67" i="18"/>
  <c r="V67" i="18"/>
  <c r="W67" i="18"/>
  <c r="X67" i="18"/>
  <c r="AD67" i="18"/>
  <c r="AE67" i="18"/>
  <c r="AG67" i="18"/>
  <c r="D68" i="18"/>
  <c r="H68" i="18"/>
  <c r="L68" i="18"/>
  <c r="V68" i="18"/>
  <c r="W68" i="18"/>
  <c r="X68" i="18"/>
  <c r="AD68" i="18"/>
  <c r="AE68" i="18"/>
  <c r="AG68" i="18"/>
  <c r="D69" i="18"/>
  <c r="H69" i="18"/>
  <c r="L69" i="18"/>
  <c r="V69" i="18"/>
  <c r="W69" i="18"/>
  <c r="X69" i="18"/>
  <c r="AD69" i="18"/>
  <c r="AE69" i="18"/>
  <c r="AG69" i="18"/>
  <c r="D70" i="18"/>
  <c r="H70" i="18"/>
  <c r="L70" i="18"/>
  <c r="V70" i="18"/>
  <c r="W70" i="18"/>
  <c r="X70" i="18"/>
  <c r="AD70" i="18"/>
  <c r="AE70" i="18"/>
  <c r="AG70" i="18"/>
  <c r="D71" i="18"/>
  <c r="H71" i="18"/>
  <c r="L71" i="18"/>
  <c r="V71" i="18"/>
  <c r="W71" i="18"/>
  <c r="X71" i="18"/>
  <c r="AD71" i="18"/>
  <c r="AE71" i="18"/>
  <c r="AG71" i="18"/>
  <c r="D72" i="18"/>
  <c r="H72" i="18"/>
  <c r="L72" i="18"/>
  <c r="V72" i="18"/>
  <c r="W72" i="18"/>
  <c r="X72" i="18"/>
  <c r="AD72" i="18"/>
  <c r="AE72" i="18"/>
  <c r="AG72" i="18"/>
  <c r="D73" i="18"/>
  <c r="H73" i="18"/>
  <c r="L73" i="18"/>
  <c r="V73" i="18"/>
  <c r="W73" i="18"/>
  <c r="X73" i="18"/>
  <c r="AD73" i="18"/>
  <c r="AE73" i="18"/>
  <c r="AG73" i="18"/>
  <c r="D74" i="18"/>
  <c r="H74" i="18"/>
  <c r="L74" i="18"/>
  <c r="V74" i="18"/>
  <c r="W74" i="18"/>
  <c r="X74" i="18"/>
  <c r="AD74" i="18"/>
  <c r="AE74" i="18"/>
  <c r="AG74" i="18"/>
  <c r="D75" i="18"/>
  <c r="H75" i="18"/>
  <c r="L75" i="18"/>
  <c r="V75" i="18"/>
  <c r="W75" i="18"/>
  <c r="X75" i="18"/>
  <c r="AD75" i="18"/>
  <c r="AE75" i="18"/>
  <c r="AG75" i="18"/>
  <c r="D76" i="18"/>
  <c r="H76" i="18"/>
  <c r="L76" i="18"/>
  <c r="V76" i="18"/>
  <c r="W76" i="18"/>
  <c r="X76" i="18"/>
  <c r="AD76" i="18"/>
  <c r="AE76" i="18"/>
  <c r="AG76" i="18"/>
  <c r="D77" i="18"/>
  <c r="H77" i="18"/>
  <c r="L77" i="18"/>
  <c r="V77" i="18"/>
  <c r="W77" i="18"/>
  <c r="X77" i="18"/>
  <c r="AD77" i="18"/>
  <c r="AE77" i="18"/>
  <c r="AG77" i="18"/>
  <c r="D78" i="18"/>
  <c r="H78" i="18"/>
  <c r="L78" i="18"/>
  <c r="V78" i="18"/>
  <c r="W78" i="18"/>
  <c r="X78" i="18"/>
  <c r="AD78" i="18"/>
  <c r="AE78" i="18"/>
  <c r="AG78" i="18"/>
  <c r="D79" i="18"/>
  <c r="H79" i="18"/>
  <c r="L79" i="18"/>
  <c r="V79" i="18"/>
  <c r="W79" i="18"/>
  <c r="X79" i="18"/>
  <c r="AD79" i="18"/>
  <c r="AE79" i="18"/>
  <c r="AG79" i="18"/>
  <c r="D80" i="18"/>
  <c r="H80" i="18"/>
  <c r="L80" i="18"/>
  <c r="V80" i="18"/>
  <c r="W80" i="18"/>
  <c r="X80" i="18"/>
  <c r="AD80" i="18"/>
  <c r="AE80" i="18"/>
  <c r="AG80" i="18"/>
  <c r="D81" i="18"/>
  <c r="H81" i="18"/>
  <c r="L81" i="18"/>
  <c r="V81" i="18"/>
  <c r="W81" i="18"/>
  <c r="X81" i="18"/>
  <c r="AD81" i="18"/>
  <c r="AE81" i="18"/>
  <c r="AG81" i="18"/>
  <c r="D82" i="18"/>
  <c r="H82" i="18"/>
  <c r="L82" i="18"/>
  <c r="V82" i="18"/>
  <c r="W82" i="18"/>
  <c r="X82" i="18"/>
  <c r="AD82" i="18"/>
  <c r="AE82" i="18"/>
  <c r="AG82" i="18"/>
  <c r="D83" i="18"/>
  <c r="H83" i="18"/>
  <c r="L83" i="18"/>
  <c r="V83" i="18"/>
  <c r="W83" i="18"/>
  <c r="X83" i="18"/>
  <c r="AD83" i="18"/>
  <c r="AE83" i="18"/>
  <c r="AG83" i="18"/>
  <c r="D84" i="18"/>
  <c r="H84" i="18"/>
  <c r="L84" i="18"/>
  <c r="V84" i="18"/>
  <c r="W84" i="18"/>
  <c r="X84" i="18"/>
  <c r="AD84" i="18"/>
  <c r="AE84" i="18"/>
  <c r="AG84" i="18"/>
  <c r="D85" i="18"/>
  <c r="H85" i="18"/>
  <c r="L85" i="18"/>
  <c r="V85" i="18"/>
  <c r="W85" i="18"/>
  <c r="X85" i="18"/>
  <c r="AD85" i="18"/>
  <c r="AE85" i="18"/>
  <c r="AG85" i="18"/>
  <c r="D86" i="18"/>
  <c r="H86" i="18"/>
  <c r="L86" i="18"/>
  <c r="V86" i="18"/>
  <c r="W86" i="18"/>
  <c r="X86" i="18"/>
  <c r="AD86" i="18"/>
  <c r="AE86" i="18"/>
  <c r="AG86" i="18"/>
  <c r="D87" i="18"/>
  <c r="H87" i="18"/>
  <c r="L87" i="18"/>
  <c r="V87" i="18"/>
  <c r="W87" i="18"/>
  <c r="X87" i="18"/>
  <c r="AD87" i="18"/>
  <c r="AE87" i="18"/>
  <c r="AG87" i="18"/>
  <c r="D88" i="18"/>
  <c r="H88" i="18"/>
  <c r="L88" i="18"/>
  <c r="V88" i="18"/>
  <c r="W88" i="18"/>
  <c r="X88" i="18"/>
  <c r="AD88" i="18"/>
  <c r="AE88" i="18"/>
  <c r="AG88" i="18"/>
  <c r="D89" i="18"/>
  <c r="H89" i="18"/>
  <c r="L89" i="18"/>
  <c r="V89" i="18"/>
  <c r="W89" i="18"/>
  <c r="X89" i="18"/>
  <c r="AD89" i="18"/>
  <c r="AE89" i="18"/>
  <c r="AG89" i="18"/>
  <c r="D90" i="18"/>
  <c r="H90" i="18"/>
  <c r="L90" i="18"/>
  <c r="V90" i="18"/>
  <c r="W90" i="18"/>
  <c r="X90" i="18"/>
  <c r="AD90" i="18"/>
  <c r="AE90" i="18"/>
  <c r="AG90" i="18"/>
  <c r="D91" i="18"/>
  <c r="H91" i="18"/>
  <c r="L91" i="18"/>
  <c r="V91" i="18"/>
  <c r="W91" i="18"/>
  <c r="X91" i="18"/>
  <c r="AD91" i="18"/>
  <c r="AE91" i="18"/>
  <c r="AG91" i="18"/>
  <c r="D92" i="18"/>
  <c r="H92" i="18"/>
  <c r="L92" i="18"/>
  <c r="V92" i="18"/>
  <c r="W92" i="18"/>
  <c r="X92" i="18"/>
  <c r="AD92" i="18"/>
  <c r="AE92" i="18"/>
  <c r="AG92" i="18"/>
  <c r="D93" i="18"/>
  <c r="H93" i="18"/>
  <c r="L93" i="18"/>
  <c r="V93" i="18"/>
  <c r="W93" i="18"/>
  <c r="X93" i="18"/>
  <c r="AD93" i="18"/>
  <c r="AE93" i="18"/>
  <c r="AG93" i="18"/>
  <c r="D94" i="18"/>
  <c r="H94" i="18"/>
  <c r="L94" i="18"/>
  <c r="V94" i="18"/>
  <c r="W94" i="18"/>
  <c r="X94" i="18"/>
  <c r="AD94" i="18"/>
  <c r="AE94" i="18"/>
  <c r="AG94" i="18"/>
  <c r="D95" i="18"/>
  <c r="H95" i="18"/>
  <c r="L95" i="18"/>
  <c r="V95" i="18"/>
  <c r="W95" i="18"/>
  <c r="X95" i="18"/>
  <c r="AD95" i="18"/>
  <c r="AE95" i="18"/>
  <c r="AG95" i="18"/>
  <c r="D96" i="18"/>
  <c r="H96" i="18"/>
  <c r="L96" i="18"/>
  <c r="V96" i="18"/>
  <c r="W96" i="18"/>
  <c r="X96" i="18"/>
  <c r="AD96" i="18"/>
  <c r="AE96" i="18"/>
  <c r="AG96" i="18"/>
  <c r="D97" i="18"/>
  <c r="H97" i="18"/>
  <c r="L97" i="18"/>
  <c r="V97" i="18"/>
  <c r="W97" i="18"/>
  <c r="X97" i="18"/>
  <c r="AD97" i="18"/>
  <c r="AE97" i="18"/>
  <c r="AG97" i="18"/>
  <c r="D98" i="18"/>
  <c r="H98" i="18"/>
  <c r="L98" i="18"/>
  <c r="V98" i="18"/>
  <c r="W98" i="18"/>
  <c r="X98" i="18"/>
  <c r="AD98" i="18"/>
  <c r="AE98" i="18"/>
  <c r="AG98" i="18"/>
  <c r="D99" i="18"/>
  <c r="H99" i="18"/>
  <c r="L99" i="18"/>
  <c r="V99" i="18"/>
  <c r="W99" i="18"/>
  <c r="X99" i="18"/>
  <c r="AD99" i="18"/>
  <c r="AE99" i="18"/>
  <c r="AG99" i="18"/>
  <c r="D100" i="18"/>
  <c r="H100" i="18"/>
  <c r="L100" i="18"/>
  <c r="V100" i="18"/>
  <c r="W100" i="18"/>
  <c r="X100" i="18"/>
  <c r="AD100" i="18"/>
  <c r="AE100" i="18"/>
  <c r="AG100" i="18"/>
  <c r="D101" i="18"/>
  <c r="H101" i="18"/>
  <c r="L101" i="18"/>
  <c r="V101" i="18"/>
  <c r="W101" i="18"/>
  <c r="X101" i="18"/>
  <c r="AD101" i="18"/>
  <c r="AE101" i="18"/>
  <c r="AG101" i="18"/>
  <c r="D102" i="18"/>
  <c r="H102" i="18"/>
  <c r="L102" i="18"/>
  <c r="V102" i="18"/>
  <c r="W102" i="18"/>
  <c r="X102" i="18"/>
  <c r="AD102" i="18"/>
  <c r="AE102" i="18"/>
  <c r="AG102" i="18"/>
  <c r="D103" i="18"/>
  <c r="H103" i="18"/>
  <c r="L103" i="18"/>
  <c r="V103" i="18"/>
  <c r="W103" i="18"/>
  <c r="X103" i="18"/>
  <c r="AD103" i="18"/>
  <c r="AE103" i="18"/>
  <c r="AG103" i="18"/>
  <c r="D104" i="18"/>
  <c r="H104" i="18"/>
  <c r="L104" i="18"/>
  <c r="V104" i="18"/>
  <c r="W104" i="18"/>
  <c r="X104" i="18"/>
  <c r="AD104" i="18"/>
  <c r="AE104" i="18"/>
  <c r="AG104" i="18"/>
  <c r="D105" i="18"/>
  <c r="H105" i="18"/>
  <c r="L105" i="18"/>
  <c r="V105" i="18"/>
  <c r="W105" i="18"/>
  <c r="X105" i="18"/>
  <c r="AD105" i="18"/>
  <c r="AE105" i="18"/>
  <c r="AG105" i="18"/>
  <c r="D106" i="18"/>
  <c r="H106" i="18"/>
  <c r="L106" i="18"/>
  <c r="V106" i="18"/>
  <c r="W106" i="18"/>
  <c r="X106" i="18"/>
  <c r="AD106" i="18"/>
  <c r="AE106" i="18"/>
  <c r="AG106" i="18"/>
  <c r="D107" i="18"/>
  <c r="H107" i="18"/>
  <c r="L107" i="18"/>
  <c r="V107" i="18"/>
  <c r="W107" i="18"/>
  <c r="X107" i="18"/>
  <c r="AD107" i="18"/>
  <c r="AE107" i="18"/>
  <c r="AG107" i="18"/>
  <c r="D108" i="18"/>
  <c r="H108" i="18"/>
  <c r="L108" i="18"/>
  <c r="V108" i="18"/>
  <c r="W108" i="18"/>
  <c r="X108" i="18"/>
  <c r="AD108" i="18"/>
  <c r="AE108" i="18"/>
  <c r="AG108" i="18"/>
  <c r="D109" i="18"/>
  <c r="H109" i="18"/>
  <c r="L109" i="18"/>
  <c r="V109" i="18"/>
  <c r="W109" i="18"/>
  <c r="X109" i="18"/>
  <c r="AD109" i="18"/>
  <c r="AE109" i="18"/>
  <c r="AG109" i="18"/>
  <c r="D110" i="18"/>
  <c r="H110" i="18"/>
  <c r="L110" i="18"/>
  <c r="V110" i="18"/>
  <c r="W110" i="18"/>
  <c r="X110" i="18"/>
  <c r="AD110" i="18"/>
  <c r="AE110" i="18"/>
  <c r="AG110" i="18"/>
  <c r="D111" i="18"/>
  <c r="H111" i="18"/>
  <c r="L111" i="18"/>
  <c r="V111" i="18"/>
  <c r="W111" i="18"/>
  <c r="X111" i="18"/>
  <c r="AD111" i="18"/>
  <c r="AE111" i="18"/>
  <c r="AG111" i="18"/>
  <c r="D112" i="18"/>
  <c r="H112" i="18"/>
  <c r="L112" i="18"/>
  <c r="V112" i="18"/>
  <c r="W112" i="18"/>
  <c r="X112" i="18"/>
  <c r="AD112" i="18"/>
  <c r="AE112" i="18"/>
  <c r="AG112" i="18"/>
  <c r="D113" i="18"/>
  <c r="H113" i="18"/>
  <c r="L113" i="18"/>
  <c r="V113" i="18"/>
  <c r="W113" i="18"/>
  <c r="X113" i="18"/>
  <c r="AD113" i="18"/>
  <c r="AE113" i="18"/>
  <c r="AG113" i="18"/>
  <c r="D114" i="18"/>
  <c r="H114" i="18"/>
  <c r="L114" i="18"/>
  <c r="V114" i="18"/>
  <c r="W114" i="18"/>
  <c r="X114" i="18"/>
  <c r="AD114" i="18"/>
  <c r="AE114" i="18"/>
  <c r="AG114" i="18"/>
  <c r="D115" i="18"/>
  <c r="H115" i="18"/>
  <c r="L115" i="18"/>
  <c r="V115" i="18"/>
  <c r="W115" i="18"/>
  <c r="X115" i="18"/>
  <c r="AD115" i="18"/>
  <c r="AE115" i="18"/>
  <c r="AG115" i="18"/>
  <c r="D116" i="18"/>
  <c r="H116" i="18"/>
  <c r="L116" i="18"/>
  <c r="V116" i="18"/>
  <c r="W116" i="18"/>
  <c r="X116" i="18"/>
  <c r="AD116" i="18"/>
  <c r="AE116" i="18"/>
  <c r="AG116" i="18"/>
  <c r="D117" i="18"/>
  <c r="H117" i="18"/>
  <c r="L117" i="18"/>
  <c r="V117" i="18"/>
  <c r="W117" i="18"/>
  <c r="X117" i="18"/>
  <c r="AD117" i="18"/>
  <c r="AE117" i="18"/>
  <c r="AG117" i="18"/>
  <c r="D118" i="18"/>
  <c r="H118" i="18"/>
  <c r="L118" i="18"/>
  <c r="V118" i="18"/>
  <c r="W118" i="18"/>
  <c r="X118" i="18"/>
  <c r="AD118" i="18"/>
  <c r="AE118" i="18"/>
  <c r="AG118" i="18"/>
  <c r="D119" i="18"/>
  <c r="H119" i="18"/>
  <c r="L119" i="18"/>
  <c r="V119" i="18"/>
  <c r="W119" i="18"/>
  <c r="X119" i="18"/>
  <c r="AD119" i="18"/>
  <c r="AE119" i="18"/>
  <c r="AG119" i="18"/>
  <c r="D120" i="18"/>
  <c r="H120" i="18"/>
  <c r="L120" i="18"/>
  <c r="V120" i="18"/>
  <c r="W120" i="18"/>
  <c r="X120" i="18"/>
  <c r="AD120" i="18"/>
  <c r="AE120" i="18"/>
  <c r="AG120" i="18"/>
  <c r="D121" i="18"/>
  <c r="H121" i="18"/>
  <c r="L121" i="18"/>
  <c r="V121" i="18"/>
  <c r="W121" i="18"/>
  <c r="X121" i="18"/>
  <c r="AD121" i="18"/>
  <c r="AE121" i="18"/>
  <c r="AG121" i="18"/>
  <c r="D122" i="18"/>
  <c r="H122" i="18"/>
  <c r="L122" i="18"/>
  <c r="V122" i="18"/>
  <c r="W122" i="18"/>
  <c r="X122" i="18"/>
  <c r="AD122" i="18"/>
  <c r="AE122" i="18"/>
  <c r="AG122" i="18"/>
  <c r="D123" i="18"/>
  <c r="H123" i="18"/>
  <c r="L123" i="18"/>
  <c r="V123" i="18"/>
  <c r="W123" i="18"/>
  <c r="X123" i="18"/>
  <c r="AD123" i="18"/>
  <c r="AE123" i="18"/>
  <c r="AG123" i="18"/>
  <c r="D124" i="18"/>
  <c r="H124" i="18"/>
  <c r="L124" i="18"/>
  <c r="V124" i="18"/>
  <c r="W124" i="18"/>
  <c r="X124" i="18"/>
  <c r="AD124" i="18"/>
  <c r="AE124" i="18"/>
  <c r="AG124" i="18"/>
  <c r="D125" i="18"/>
  <c r="H125" i="18"/>
  <c r="L125" i="18"/>
  <c r="V125" i="18"/>
  <c r="W125" i="18"/>
  <c r="X125" i="18"/>
  <c r="AD125" i="18"/>
  <c r="AE125" i="18"/>
  <c r="AG125" i="18"/>
  <c r="D126" i="18"/>
  <c r="H126" i="18"/>
  <c r="L126" i="18"/>
  <c r="V126" i="18"/>
  <c r="W126" i="18"/>
  <c r="X126" i="18"/>
  <c r="AD126" i="18"/>
  <c r="AE126" i="18"/>
  <c r="AG126" i="18"/>
  <c r="D127" i="18"/>
  <c r="H127" i="18"/>
  <c r="L127" i="18"/>
  <c r="V127" i="18"/>
  <c r="W127" i="18"/>
  <c r="X127" i="18"/>
  <c r="AD127" i="18"/>
  <c r="AE127" i="18"/>
  <c r="AG127" i="18"/>
  <c r="D128" i="18"/>
  <c r="H128" i="18"/>
  <c r="L128" i="18"/>
  <c r="V128" i="18"/>
  <c r="W128" i="18"/>
  <c r="X128" i="18"/>
  <c r="AD128" i="18"/>
  <c r="AE128" i="18"/>
  <c r="AG128" i="18"/>
  <c r="D129" i="18"/>
  <c r="H129" i="18"/>
  <c r="L129" i="18"/>
  <c r="V129" i="18"/>
  <c r="W129" i="18"/>
  <c r="X129" i="18"/>
  <c r="AD129" i="18"/>
  <c r="AE129" i="18"/>
  <c r="AG129" i="18"/>
  <c r="D130" i="18"/>
  <c r="H130" i="18"/>
  <c r="L130" i="18"/>
  <c r="V130" i="18"/>
  <c r="W130" i="18"/>
  <c r="X130" i="18"/>
  <c r="AD130" i="18"/>
  <c r="AE130" i="18"/>
  <c r="AG130" i="18"/>
  <c r="D131" i="18"/>
  <c r="H131" i="18"/>
  <c r="L131" i="18"/>
  <c r="V131" i="18"/>
  <c r="W131" i="18"/>
  <c r="X131" i="18"/>
  <c r="AD131" i="18"/>
  <c r="AE131" i="18"/>
  <c r="AG131" i="18"/>
  <c r="D132" i="18"/>
  <c r="H132" i="18"/>
  <c r="L132" i="18"/>
  <c r="V132" i="18"/>
  <c r="W132" i="18"/>
  <c r="X132" i="18"/>
  <c r="AD132" i="18"/>
  <c r="AE132" i="18"/>
  <c r="AG132" i="18"/>
  <c r="D133" i="18"/>
  <c r="H133" i="18"/>
  <c r="L133" i="18"/>
  <c r="V133" i="18"/>
  <c r="W133" i="18"/>
  <c r="X133" i="18"/>
  <c r="AD133" i="18"/>
  <c r="AE133" i="18"/>
  <c r="AG133" i="18"/>
  <c r="D134" i="18"/>
  <c r="H134" i="18"/>
  <c r="L134" i="18"/>
  <c r="V134" i="18"/>
  <c r="W134" i="18"/>
  <c r="X134" i="18"/>
  <c r="AD134" i="18"/>
  <c r="AE134" i="18"/>
  <c r="AG134" i="18"/>
  <c r="D135" i="18"/>
  <c r="H135" i="18"/>
  <c r="L135" i="18"/>
  <c r="V135" i="18"/>
  <c r="W135" i="18"/>
  <c r="X135" i="18"/>
  <c r="AD135" i="18"/>
  <c r="AE135" i="18"/>
  <c r="AG135" i="18"/>
  <c r="D136" i="18"/>
  <c r="H136" i="18"/>
  <c r="L136" i="18"/>
  <c r="V136" i="18"/>
  <c r="W136" i="18"/>
  <c r="X136" i="18"/>
  <c r="AD136" i="18"/>
  <c r="AE136" i="18"/>
  <c r="AG136" i="18"/>
  <c r="D137" i="18"/>
  <c r="H137" i="18"/>
  <c r="L137" i="18"/>
  <c r="V137" i="18"/>
  <c r="W137" i="18"/>
  <c r="X137" i="18"/>
  <c r="AD137" i="18"/>
  <c r="AE137" i="18"/>
  <c r="AG137" i="18"/>
  <c r="D138" i="18"/>
  <c r="H138" i="18"/>
  <c r="L138" i="18"/>
  <c r="V138" i="18"/>
  <c r="W138" i="18"/>
  <c r="X138" i="18"/>
  <c r="AD138" i="18"/>
  <c r="AE138" i="18"/>
  <c r="AG138" i="18"/>
  <c r="D139" i="18"/>
  <c r="H139" i="18"/>
  <c r="L139" i="18"/>
  <c r="V139" i="18"/>
  <c r="W139" i="18"/>
  <c r="X139" i="18"/>
  <c r="AD139" i="18"/>
  <c r="AE139" i="18"/>
  <c r="AG139" i="18"/>
  <c r="D140" i="18"/>
  <c r="H140" i="18"/>
  <c r="L140" i="18"/>
  <c r="V140" i="18"/>
  <c r="W140" i="18"/>
  <c r="X140" i="18"/>
  <c r="AD140" i="18"/>
  <c r="AE140" i="18"/>
  <c r="AG140" i="18"/>
  <c r="D141" i="18"/>
  <c r="H141" i="18"/>
  <c r="L141" i="18"/>
  <c r="V141" i="18"/>
  <c r="W141" i="18"/>
  <c r="X141" i="18"/>
  <c r="AD141" i="18"/>
  <c r="AE141" i="18"/>
  <c r="AG141" i="18"/>
  <c r="D142" i="18"/>
  <c r="H142" i="18"/>
  <c r="L142" i="18"/>
  <c r="V142" i="18"/>
  <c r="W142" i="18"/>
  <c r="X142" i="18"/>
  <c r="AD142" i="18"/>
  <c r="AE142" i="18"/>
  <c r="AG142" i="18"/>
  <c r="D143" i="18"/>
  <c r="H143" i="18"/>
  <c r="L143" i="18"/>
  <c r="V143" i="18"/>
  <c r="W143" i="18"/>
  <c r="X143" i="18"/>
  <c r="AD143" i="18"/>
  <c r="AE143" i="18"/>
  <c r="AG143" i="18"/>
  <c r="D144" i="18"/>
  <c r="H144" i="18"/>
  <c r="L144" i="18"/>
  <c r="V144" i="18"/>
  <c r="W144" i="18"/>
  <c r="X144" i="18"/>
  <c r="AD144" i="18"/>
  <c r="AE144" i="18"/>
  <c r="AG144" i="18"/>
  <c r="D145" i="18"/>
  <c r="H145" i="18"/>
  <c r="L145" i="18"/>
  <c r="V145" i="18"/>
  <c r="W145" i="18"/>
  <c r="X145" i="18"/>
  <c r="AD145" i="18"/>
  <c r="AE145" i="18"/>
  <c r="AG145" i="18"/>
  <c r="D146" i="18"/>
  <c r="H146" i="18"/>
  <c r="L146" i="18"/>
  <c r="V146" i="18"/>
  <c r="W146" i="18"/>
  <c r="X146" i="18"/>
  <c r="AD146" i="18"/>
  <c r="AE146" i="18"/>
  <c r="AG146" i="18"/>
  <c r="D147" i="18"/>
  <c r="H147" i="18"/>
  <c r="L147" i="18"/>
  <c r="V147" i="18"/>
  <c r="W147" i="18"/>
  <c r="X147" i="18"/>
  <c r="AD147" i="18"/>
  <c r="AE147" i="18"/>
  <c r="AG147" i="18"/>
  <c r="D148" i="18"/>
  <c r="H148" i="18"/>
  <c r="L148" i="18"/>
  <c r="V148" i="18"/>
  <c r="W148" i="18"/>
  <c r="X148" i="18"/>
  <c r="AD148" i="18"/>
  <c r="AE148" i="18"/>
  <c r="AG148" i="18"/>
  <c r="D149" i="18"/>
  <c r="H149" i="18"/>
  <c r="L149" i="18"/>
  <c r="V149" i="18"/>
  <c r="W149" i="18"/>
  <c r="X149" i="18"/>
  <c r="AD149" i="18"/>
  <c r="AE149" i="18"/>
  <c r="AG149" i="18"/>
  <c r="D150" i="18"/>
  <c r="H150" i="18"/>
  <c r="L150" i="18"/>
  <c r="V150" i="18"/>
  <c r="W150" i="18"/>
  <c r="X150" i="18"/>
  <c r="AD150" i="18"/>
  <c r="AE150" i="18"/>
  <c r="AG150" i="18"/>
  <c r="D151" i="18"/>
  <c r="H151" i="18"/>
  <c r="L151" i="18"/>
  <c r="V151" i="18"/>
  <c r="W151" i="18"/>
  <c r="X151" i="18"/>
  <c r="AD151" i="18"/>
  <c r="AE151" i="18"/>
  <c r="AG151" i="18"/>
  <c r="D152" i="18"/>
  <c r="H152" i="18"/>
  <c r="L152" i="18"/>
  <c r="V152" i="18"/>
  <c r="W152" i="18"/>
  <c r="X152" i="18"/>
  <c r="AD152" i="18"/>
  <c r="AE152" i="18"/>
  <c r="AG152" i="18"/>
  <c r="D153" i="18"/>
  <c r="H153" i="18"/>
  <c r="L153" i="18"/>
  <c r="V153" i="18"/>
  <c r="W153" i="18"/>
  <c r="X153" i="18"/>
  <c r="AD153" i="18"/>
  <c r="AE153" i="18"/>
  <c r="AG153" i="18"/>
  <c r="D154" i="18"/>
  <c r="H154" i="18"/>
  <c r="L154" i="18"/>
  <c r="V154" i="18"/>
  <c r="W154" i="18"/>
  <c r="X154" i="18"/>
  <c r="AD154" i="18"/>
  <c r="AE154" i="18"/>
  <c r="AG154" i="18"/>
  <c r="D155" i="18"/>
  <c r="H155" i="18"/>
  <c r="L155" i="18"/>
  <c r="V155" i="18"/>
  <c r="W155" i="18"/>
  <c r="X155" i="18"/>
  <c r="AD155" i="18"/>
  <c r="AE155" i="18"/>
  <c r="AG155" i="18"/>
  <c r="D156" i="18"/>
  <c r="H156" i="18"/>
  <c r="L156" i="18"/>
  <c r="V156" i="18"/>
  <c r="W156" i="18"/>
  <c r="X156" i="18"/>
  <c r="AD156" i="18"/>
  <c r="AE156" i="18"/>
  <c r="AG156" i="18"/>
  <c r="D157" i="18"/>
  <c r="H157" i="18"/>
  <c r="L157" i="18"/>
  <c r="V157" i="18"/>
  <c r="W157" i="18"/>
  <c r="X157" i="18"/>
  <c r="AD157" i="18"/>
  <c r="AE157" i="18"/>
  <c r="AG157" i="18"/>
  <c r="D158" i="18"/>
  <c r="H158" i="18"/>
  <c r="L158" i="18"/>
  <c r="V158" i="18"/>
  <c r="W158" i="18"/>
  <c r="X158" i="18"/>
  <c r="AD158" i="18"/>
  <c r="AE158" i="18"/>
  <c r="AG158" i="18"/>
  <c r="D159" i="18"/>
  <c r="H159" i="18"/>
  <c r="L159" i="18"/>
  <c r="V159" i="18"/>
  <c r="W159" i="18"/>
  <c r="X159" i="18"/>
  <c r="AD159" i="18"/>
  <c r="AE159" i="18"/>
  <c r="AG159" i="18"/>
  <c r="D160" i="18"/>
  <c r="H160" i="18"/>
  <c r="L160" i="18"/>
  <c r="V160" i="18"/>
  <c r="W160" i="18"/>
  <c r="X160" i="18"/>
  <c r="AD160" i="18"/>
  <c r="AE160" i="18"/>
  <c r="AG160" i="18"/>
  <c r="D161" i="18"/>
  <c r="H161" i="18"/>
  <c r="L161" i="18"/>
  <c r="V161" i="18"/>
  <c r="W161" i="18"/>
  <c r="X161" i="18"/>
  <c r="AD161" i="18"/>
  <c r="AE161" i="18"/>
  <c r="AG161" i="18"/>
  <c r="D162" i="18"/>
  <c r="H162" i="18"/>
  <c r="L162" i="18"/>
  <c r="V162" i="18"/>
  <c r="W162" i="18"/>
  <c r="X162" i="18"/>
  <c r="AD162" i="18"/>
  <c r="AE162" i="18"/>
  <c r="AG162" i="18"/>
  <c r="D163" i="18"/>
  <c r="H163" i="18"/>
  <c r="L163" i="18"/>
  <c r="V163" i="18"/>
  <c r="W163" i="18"/>
  <c r="X163" i="18"/>
  <c r="AD163" i="18"/>
  <c r="AE163" i="18"/>
  <c r="AG163" i="18"/>
  <c r="D164" i="18"/>
  <c r="H164" i="18"/>
  <c r="L164" i="18"/>
  <c r="V164" i="18"/>
  <c r="W164" i="18"/>
  <c r="X164" i="18"/>
  <c r="AD164" i="18"/>
  <c r="AE164" i="18"/>
  <c r="AG164" i="18"/>
  <c r="D165" i="18"/>
  <c r="H165" i="18"/>
  <c r="L165" i="18"/>
  <c r="V165" i="18"/>
  <c r="W165" i="18"/>
  <c r="X165" i="18"/>
  <c r="AD165" i="18"/>
  <c r="AE165" i="18"/>
  <c r="AG165" i="18"/>
  <c r="D166" i="18"/>
  <c r="H166" i="18"/>
  <c r="L166" i="18"/>
  <c r="V166" i="18"/>
  <c r="W166" i="18"/>
  <c r="X166" i="18"/>
  <c r="AD166" i="18"/>
  <c r="AE166" i="18"/>
  <c r="AG166" i="18"/>
  <c r="D167" i="18"/>
  <c r="H167" i="18"/>
  <c r="L167" i="18"/>
  <c r="V167" i="18"/>
  <c r="W167" i="18"/>
  <c r="X167" i="18"/>
  <c r="AD167" i="18"/>
  <c r="AE167" i="18"/>
  <c r="AG167" i="18"/>
  <c r="D168" i="18"/>
  <c r="H168" i="18"/>
  <c r="L168" i="18"/>
  <c r="V168" i="18"/>
  <c r="W168" i="18"/>
  <c r="X168" i="18"/>
  <c r="AD168" i="18"/>
  <c r="AE168" i="18"/>
  <c r="AG168" i="18"/>
  <c r="D169" i="18"/>
  <c r="H169" i="18"/>
  <c r="L169" i="18"/>
  <c r="V169" i="18"/>
  <c r="W169" i="18"/>
  <c r="X169" i="18"/>
  <c r="AD169" i="18"/>
  <c r="AE169" i="18"/>
  <c r="AG169" i="18"/>
  <c r="D170" i="18"/>
  <c r="H170" i="18"/>
  <c r="L170" i="18"/>
  <c r="V170" i="18"/>
  <c r="W170" i="18"/>
  <c r="X170" i="18"/>
  <c r="AD170" i="18"/>
  <c r="AE170" i="18"/>
  <c r="AG170" i="18"/>
  <c r="D171" i="18"/>
  <c r="H171" i="18"/>
  <c r="L171" i="18"/>
  <c r="V171" i="18"/>
  <c r="W171" i="18"/>
  <c r="X171" i="18"/>
  <c r="AD171" i="18"/>
  <c r="AE171" i="18"/>
  <c r="AG171" i="18"/>
  <c r="D172" i="18"/>
  <c r="H172" i="18"/>
  <c r="L172" i="18"/>
  <c r="V172" i="18"/>
  <c r="W172" i="18"/>
  <c r="X172" i="18"/>
  <c r="AD172" i="18"/>
  <c r="AE172" i="18"/>
  <c r="AG172" i="18"/>
  <c r="D173" i="18"/>
  <c r="H173" i="18"/>
  <c r="L173" i="18"/>
  <c r="V173" i="18"/>
  <c r="W173" i="18"/>
  <c r="X173" i="18"/>
  <c r="AD173" i="18"/>
  <c r="AE173" i="18"/>
  <c r="AG173" i="18"/>
  <c r="D174" i="18"/>
  <c r="H174" i="18"/>
  <c r="L174" i="18"/>
  <c r="V174" i="18"/>
  <c r="W174" i="18"/>
  <c r="X174" i="18"/>
  <c r="AD174" i="18"/>
  <c r="AE174" i="18"/>
  <c r="AG174" i="18"/>
  <c r="D175" i="18"/>
  <c r="H175" i="18"/>
  <c r="L175" i="18"/>
  <c r="V175" i="18"/>
  <c r="W175" i="18"/>
  <c r="X175" i="18"/>
  <c r="AD175" i="18"/>
  <c r="AE175" i="18"/>
  <c r="AG175" i="18"/>
  <c r="D176" i="18"/>
  <c r="H176" i="18"/>
  <c r="L176" i="18"/>
  <c r="V176" i="18"/>
  <c r="W176" i="18"/>
  <c r="X176" i="18"/>
  <c r="AD176" i="18"/>
  <c r="AE176" i="18"/>
  <c r="AG176" i="18"/>
  <c r="D177" i="18"/>
  <c r="H177" i="18"/>
  <c r="L177" i="18"/>
  <c r="V177" i="18"/>
  <c r="W177" i="18"/>
  <c r="X177" i="18"/>
  <c r="AD177" i="18"/>
  <c r="AE177" i="18"/>
  <c r="AG177" i="18"/>
  <c r="D178" i="18"/>
  <c r="H178" i="18"/>
  <c r="L178" i="18"/>
  <c r="V178" i="18"/>
  <c r="W178" i="18"/>
  <c r="X178" i="18"/>
  <c r="AD178" i="18"/>
  <c r="AE178" i="18"/>
  <c r="AG178" i="18"/>
  <c r="D179" i="18"/>
  <c r="H179" i="18"/>
  <c r="L179" i="18"/>
  <c r="V179" i="18"/>
  <c r="W179" i="18"/>
  <c r="X179" i="18"/>
  <c r="AD179" i="18"/>
  <c r="AE179" i="18"/>
  <c r="AG179" i="18"/>
  <c r="D180" i="18"/>
  <c r="H180" i="18"/>
  <c r="L180" i="18"/>
  <c r="V180" i="18"/>
  <c r="W180" i="18"/>
  <c r="X180" i="18"/>
  <c r="AD180" i="18"/>
  <c r="AE180" i="18"/>
  <c r="AG180" i="18"/>
  <c r="D181" i="18"/>
  <c r="H181" i="18"/>
  <c r="L181" i="18"/>
  <c r="V181" i="18"/>
  <c r="W181" i="18"/>
  <c r="X181" i="18"/>
  <c r="AD181" i="18"/>
  <c r="AE181" i="18"/>
  <c r="AG181" i="18"/>
  <c r="D182" i="18"/>
  <c r="H182" i="18"/>
  <c r="L182" i="18"/>
  <c r="V182" i="18"/>
  <c r="W182" i="18"/>
  <c r="X182" i="18"/>
  <c r="AD182" i="18"/>
  <c r="AE182" i="18"/>
  <c r="AG182" i="18"/>
  <c r="D183" i="18"/>
  <c r="H183" i="18"/>
  <c r="L183" i="18"/>
  <c r="V183" i="18"/>
  <c r="W183" i="18"/>
  <c r="X183" i="18"/>
  <c r="AD183" i="18"/>
  <c r="AE183" i="18"/>
  <c r="AG183" i="18"/>
  <c r="D184" i="18"/>
  <c r="H184" i="18"/>
  <c r="L184" i="18"/>
  <c r="V184" i="18"/>
  <c r="W184" i="18"/>
  <c r="X184" i="18"/>
  <c r="AD184" i="18"/>
  <c r="AE184" i="18"/>
  <c r="AG184" i="18"/>
  <c r="D185" i="18"/>
  <c r="H185" i="18"/>
  <c r="L185" i="18"/>
  <c r="V185" i="18"/>
  <c r="W185" i="18"/>
  <c r="X185" i="18"/>
  <c r="AD185" i="18"/>
  <c r="AE185" i="18"/>
  <c r="AG185" i="18"/>
  <c r="D186" i="18"/>
  <c r="H186" i="18"/>
  <c r="L186" i="18"/>
  <c r="V186" i="18"/>
  <c r="W186" i="18"/>
  <c r="X186" i="18"/>
  <c r="AD186" i="18"/>
  <c r="AE186" i="18"/>
  <c r="AG186" i="18"/>
  <c r="D187" i="18"/>
  <c r="H187" i="18"/>
  <c r="L187" i="18"/>
  <c r="V187" i="18"/>
  <c r="W187" i="18"/>
  <c r="X187" i="18"/>
  <c r="AD187" i="18"/>
  <c r="AE187" i="18"/>
  <c r="AG187" i="18"/>
  <c r="D188" i="18"/>
  <c r="H188" i="18"/>
  <c r="L188" i="18"/>
  <c r="V188" i="18"/>
  <c r="W188" i="18"/>
  <c r="X188" i="18"/>
  <c r="AD188" i="18"/>
  <c r="AE188" i="18"/>
  <c r="AG188" i="18"/>
  <c r="D189" i="18"/>
  <c r="H189" i="18"/>
  <c r="L189" i="18"/>
  <c r="V189" i="18"/>
  <c r="W189" i="18"/>
  <c r="X189" i="18"/>
  <c r="AD189" i="18"/>
  <c r="AE189" i="18"/>
  <c r="AG189" i="18"/>
  <c r="D190" i="18"/>
  <c r="H190" i="18"/>
  <c r="L190" i="18"/>
  <c r="V190" i="18"/>
  <c r="W190" i="18"/>
  <c r="X190" i="18"/>
  <c r="AD190" i="18"/>
  <c r="AE190" i="18"/>
  <c r="AG190" i="18"/>
  <c r="D191" i="18"/>
  <c r="H191" i="18"/>
  <c r="L191" i="18"/>
  <c r="V191" i="18"/>
  <c r="W191" i="18"/>
  <c r="X191" i="18"/>
  <c r="AD191" i="18"/>
  <c r="AE191" i="18"/>
  <c r="AG191" i="18"/>
  <c r="D192" i="18"/>
  <c r="H192" i="18"/>
  <c r="L192" i="18"/>
  <c r="V192" i="18"/>
  <c r="W192" i="18"/>
  <c r="X192" i="18"/>
  <c r="AD192" i="18"/>
  <c r="AE192" i="18"/>
  <c r="AG192" i="18"/>
  <c r="D193" i="18"/>
  <c r="H193" i="18"/>
  <c r="L193" i="18"/>
  <c r="V193" i="18"/>
  <c r="W193" i="18"/>
  <c r="X193" i="18"/>
  <c r="AD193" i="18"/>
  <c r="AE193" i="18"/>
  <c r="AG193" i="18"/>
  <c r="D194" i="18"/>
  <c r="H194" i="18"/>
  <c r="L194" i="18"/>
  <c r="V194" i="18"/>
  <c r="W194" i="18"/>
  <c r="X194" i="18"/>
  <c r="AD194" i="18"/>
  <c r="AE194" i="18"/>
  <c r="AG194" i="18"/>
  <c r="D195" i="18"/>
  <c r="H195" i="18"/>
  <c r="L195" i="18"/>
  <c r="V195" i="18"/>
  <c r="W195" i="18"/>
  <c r="X195" i="18"/>
  <c r="AD195" i="18"/>
  <c r="AE195" i="18"/>
  <c r="AG195" i="18"/>
  <c r="D196" i="18"/>
  <c r="H196" i="18"/>
  <c r="L196" i="18"/>
  <c r="V196" i="18"/>
  <c r="W196" i="18"/>
  <c r="X196" i="18"/>
  <c r="AD196" i="18"/>
  <c r="AE196" i="18"/>
  <c r="AG196" i="18"/>
  <c r="D197" i="18"/>
  <c r="H197" i="18"/>
  <c r="L197" i="18"/>
  <c r="V197" i="18"/>
  <c r="W197" i="18"/>
  <c r="X197" i="18"/>
  <c r="AD197" i="18"/>
  <c r="AE197" i="18"/>
  <c r="AG197" i="18"/>
  <c r="D198" i="18"/>
  <c r="H198" i="18"/>
  <c r="L198" i="18"/>
  <c r="V198" i="18"/>
  <c r="W198" i="18"/>
  <c r="X198" i="18"/>
  <c r="AD198" i="18"/>
  <c r="AE198" i="18"/>
  <c r="AG198" i="18"/>
  <c r="D199" i="18"/>
  <c r="H199" i="18"/>
  <c r="L199" i="18"/>
  <c r="V199" i="18"/>
  <c r="W199" i="18"/>
  <c r="X199" i="18"/>
  <c r="AD199" i="18"/>
  <c r="AE199" i="18"/>
  <c r="AG199" i="18"/>
  <c r="D200" i="18"/>
  <c r="H200" i="18"/>
  <c r="L200" i="18"/>
  <c r="V200" i="18"/>
  <c r="W200" i="18"/>
  <c r="X200" i="18"/>
  <c r="AD200" i="18"/>
  <c r="AE200" i="18"/>
  <c r="AG200" i="18"/>
  <c r="D201" i="18"/>
  <c r="H201" i="18"/>
  <c r="L201" i="18"/>
  <c r="V201" i="18"/>
  <c r="W201" i="18"/>
  <c r="X201" i="18"/>
  <c r="AD201" i="18"/>
  <c r="AE201" i="18"/>
  <c r="AG201" i="18"/>
  <c r="D202" i="18"/>
  <c r="H202" i="18"/>
  <c r="L202" i="18"/>
  <c r="V202" i="18"/>
  <c r="W202" i="18"/>
  <c r="X202" i="18"/>
  <c r="AD202" i="18"/>
  <c r="AE202" i="18"/>
  <c r="AG202" i="18"/>
  <c r="D203" i="18"/>
  <c r="H203" i="18"/>
  <c r="L203" i="18"/>
  <c r="V203" i="18"/>
  <c r="W203" i="18"/>
  <c r="X203" i="18"/>
  <c r="AD203" i="18"/>
  <c r="AE203" i="18"/>
  <c r="AG203" i="18"/>
  <c r="D204" i="18"/>
  <c r="H204" i="18"/>
  <c r="L204" i="18"/>
  <c r="V204" i="18"/>
  <c r="W204" i="18"/>
  <c r="X204" i="18"/>
  <c r="AD204" i="18"/>
  <c r="AE204" i="18"/>
  <c r="AG204" i="18"/>
  <c r="D205" i="18"/>
  <c r="H205" i="18"/>
  <c r="L205" i="18"/>
  <c r="V205" i="18"/>
  <c r="W205" i="18"/>
  <c r="X205" i="18"/>
  <c r="AD205" i="18"/>
  <c r="AE205" i="18"/>
  <c r="AG205" i="18"/>
  <c r="D206" i="18"/>
  <c r="H206" i="18"/>
  <c r="L206" i="18"/>
  <c r="V206" i="18"/>
  <c r="W206" i="18"/>
  <c r="X206" i="18"/>
  <c r="AD206" i="18"/>
  <c r="AE206" i="18"/>
  <c r="AG206" i="18"/>
  <c r="D207" i="18"/>
  <c r="H207" i="18"/>
  <c r="L207" i="18"/>
  <c r="V207" i="18"/>
  <c r="W207" i="18"/>
  <c r="X207" i="18"/>
  <c r="AD207" i="18"/>
  <c r="AE207" i="18"/>
  <c r="AG207" i="18"/>
  <c r="D208" i="18"/>
  <c r="H208" i="18"/>
  <c r="L208" i="18"/>
  <c r="V208" i="18"/>
  <c r="W208" i="18"/>
  <c r="X208" i="18"/>
  <c r="AD208" i="18"/>
  <c r="AE208" i="18"/>
  <c r="AG208" i="18"/>
  <c r="D209" i="18"/>
  <c r="H209" i="18"/>
  <c r="L209" i="18"/>
  <c r="V209" i="18"/>
  <c r="W209" i="18"/>
  <c r="X209" i="18"/>
  <c r="AD209" i="18"/>
  <c r="AE209" i="18"/>
  <c r="AG209" i="18"/>
  <c r="D210" i="18"/>
  <c r="H210" i="18"/>
  <c r="L210" i="18"/>
  <c r="V210" i="18"/>
  <c r="W210" i="18"/>
  <c r="X210" i="18"/>
  <c r="AD210" i="18"/>
  <c r="AE210" i="18"/>
  <c r="AG210" i="18"/>
  <c r="D211" i="18"/>
  <c r="H211" i="18"/>
  <c r="L211" i="18"/>
  <c r="V211" i="18"/>
  <c r="W211" i="18"/>
  <c r="X211" i="18"/>
  <c r="AD211" i="18"/>
  <c r="AE211" i="18"/>
  <c r="AG211" i="18"/>
  <c r="D212" i="18"/>
  <c r="H212" i="18"/>
  <c r="L212" i="18"/>
  <c r="V212" i="18"/>
  <c r="W212" i="18"/>
  <c r="X212" i="18"/>
  <c r="AD212" i="18"/>
  <c r="AE212" i="18"/>
  <c r="AG212" i="18"/>
  <c r="D213" i="18"/>
  <c r="H213" i="18"/>
  <c r="L213" i="18"/>
  <c r="V213" i="18"/>
  <c r="W213" i="18"/>
  <c r="X213" i="18"/>
  <c r="AD213" i="18"/>
  <c r="AE213" i="18"/>
  <c r="AG213" i="18"/>
  <c r="D214" i="18"/>
  <c r="H214" i="18"/>
  <c r="L214" i="18"/>
  <c r="V214" i="18"/>
  <c r="W214" i="18"/>
  <c r="X214" i="18"/>
  <c r="AD214" i="18"/>
  <c r="AE214" i="18"/>
  <c r="AG214" i="18"/>
  <c r="D215" i="18"/>
  <c r="H215" i="18"/>
  <c r="L215" i="18"/>
  <c r="V215" i="18"/>
  <c r="W215" i="18"/>
  <c r="X215" i="18"/>
  <c r="AD215" i="18"/>
  <c r="AE215" i="18"/>
  <c r="AG215" i="18"/>
  <c r="D216" i="18"/>
  <c r="H216" i="18"/>
  <c r="L216" i="18"/>
  <c r="V216" i="18"/>
  <c r="W216" i="18"/>
  <c r="X216" i="18"/>
  <c r="AD216" i="18"/>
  <c r="AE216" i="18"/>
  <c r="AG216" i="18"/>
  <c r="D217" i="18"/>
  <c r="H217" i="18"/>
  <c r="L217" i="18"/>
  <c r="V217" i="18"/>
  <c r="W217" i="18"/>
  <c r="X217" i="18"/>
  <c r="AD217" i="18"/>
  <c r="AE217" i="18"/>
  <c r="AG217" i="18"/>
  <c r="D218" i="18"/>
  <c r="H218" i="18"/>
  <c r="L218" i="18"/>
  <c r="V218" i="18"/>
  <c r="W218" i="18"/>
  <c r="X218" i="18"/>
  <c r="AD218" i="18"/>
  <c r="AE218" i="18"/>
  <c r="AG218" i="18"/>
  <c r="D219" i="18"/>
  <c r="H219" i="18"/>
  <c r="L219" i="18"/>
  <c r="V219" i="18"/>
  <c r="W219" i="18"/>
  <c r="X219" i="18"/>
  <c r="AD219" i="18"/>
  <c r="AE219" i="18"/>
  <c r="AG219" i="18"/>
  <c r="D220" i="18"/>
  <c r="H220" i="18"/>
  <c r="L220" i="18"/>
  <c r="V220" i="18"/>
  <c r="W220" i="18"/>
  <c r="X220" i="18"/>
  <c r="AD220" i="18"/>
  <c r="AE220" i="18"/>
  <c r="AG220" i="18"/>
  <c r="D221" i="18"/>
  <c r="H221" i="18"/>
  <c r="L221" i="18"/>
  <c r="V221" i="18"/>
  <c r="W221" i="18"/>
  <c r="X221" i="18"/>
  <c r="AD221" i="18"/>
  <c r="AE221" i="18"/>
  <c r="AG221" i="18"/>
  <c r="D222" i="18"/>
  <c r="H222" i="18"/>
  <c r="L222" i="18"/>
  <c r="V222" i="18"/>
  <c r="W222" i="18"/>
  <c r="X222" i="18"/>
  <c r="AD222" i="18"/>
  <c r="AE222" i="18"/>
  <c r="AG222" i="18"/>
  <c r="D223" i="18"/>
  <c r="H223" i="18"/>
  <c r="L223" i="18"/>
  <c r="V223" i="18"/>
  <c r="W223" i="18"/>
  <c r="X223" i="18"/>
  <c r="AD223" i="18"/>
  <c r="AE223" i="18"/>
  <c r="AG223" i="18"/>
  <c r="D224" i="18"/>
  <c r="H224" i="18"/>
  <c r="L224" i="18"/>
  <c r="V224" i="18"/>
  <c r="W224" i="18"/>
  <c r="X224" i="18"/>
  <c r="AD224" i="18"/>
  <c r="AE224" i="18"/>
  <c r="AG224" i="18"/>
  <c r="D225" i="18"/>
  <c r="H225" i="18"/>
  <c r="L225" i="18"/>
  <c r="V225" i="18"/>
  <c r="W225" i="18"/>
  <c r="X225" i="18"/>
  <c r="AD225" i="18"/>
  <c r="AE225" i="18"/>
  <c r="AG225" i="18"/>
  <c r="D226" i="18"/>
  <c r="H226" i="18"/>
  <c r="L226" i="18"/>
  <c r="V226" i="18"/>
  <c r="W226" i="18"/>
  <c r="X226" i="18"/>
  <c r="AD226" i="18"/>
  <c r="AE226" i="18"/>
  <c r="AG226" i="18"/>
  <c r="D227" i="18"/>
  <c r="H227" i="18"/>
  <c r="L227" i="18"/>
  <c r="V227" i="18"/>
  <c r="W227" i="18"/>
  <c r="X227" i="18"/>
  <c r="AD227" i="18"/>
  <c r="AE227" i="18"/>
  <c r="AG227" i="18"/>
  <c r="D228" i="18"/>
  <c r="H228" i="18"/>
  <c r="L228" i="18"/>
  <c r="V228" i="18"/>
  <c r="W228" i="18"/>
  <c r="X228" i="18"/>
  <c r="AD228" i="18"/>
  <c r="AE228" i="18"/>
  <c r="AG228" i="18"/>
  <c r="D229" i="18"/>
  <c r="H229" i="18"/>
  <c r="L229" i="18"/>
  <c r="V229" i="18"/>
  <c r="W229" i="18"/>
  <c r="X229" i="18"/>
  <c r="AD229" i="18"/>
  <c r="AE229" i="18"/>
  <c r="AG229" i="18"/>
  <c r="D230" i="18"/>
  <c r="H230" i="18"/>
  <c r="L230" i="18"/>
  <c r="V230" i="18"/>
  <c r="W230" i="18"/>
  <c r="X230" i="18"/>
  <c r="AD230" i="18"/>
  <c r="AE230" i="18"/>
  <c r="AG230" i="18"/>
  <c r="D231" i="18"/>
  <c r="H231" i="18"/>
  <c r="L231" i="18"/>
  <c r="V231" i="18"/>
  <c r="W231" i="18"/>
  <c r="X231" i="18"/>
  <c r="AD231" i="18"/>
  <c r="AE231" i="18"/>
  <c r="AG231" i="18"/>
  <c r="D232" i="18"/>
  <c r="H232" i="18"/>
  <c r="L232" i="18"/>
  <c r="V232" i="18"/>
  <c r="W232" i="18"/>
  <c r="X232" i="18"/>
  <c r="AD232" i="18"/>
  <c r="AE232" i="18"/>
  <c r="AG232" i="18"/>
  <c r="D233" i="18"/>
  <c r="H233" i="18"/>
  <c r="L233" i="18"/>
  <c r="V233" i="18"/>
  <c r="W233" i="18"/>
  <c r="X233" i="18"/>
  <c r="AD233" i="18"/>
  <c r="AE233" i="18"/>
  <c r="AG233" i="18"/>
  <c r="D234" i="18"/>
  <c r="H234" i="18"/>
  <c r="L234" i="18"/>
  <c r="V234" i="18"/>
  <c r="W234" i="18"/>
  <c r="X234" i="18"/>
  <c r="AD234" i="18"/>
  <c r="AE234" i="18"/>
  <c r="AG234" i="18"/>
  <c r="D235" i="18"/>
  <c r="H235" i="18"/>
  <c r="L235" i="18"/>
  <c r="V235" i="18"/>
  <c r="W235" i="18"/>
  <c r="X235" i="18"/>
  <c r="AD235" i="18"/>
  <c r="AE235" i="18"/>
  <c r="AG235" i="18"/>
  <c r="D236" i="18"/>
  <c r="H236" i="18"/>
  <c r="L236" i="18"/>
  <c r="V236" i="18"/>
  <c r="W236" i="18"/>
  <c r="X236" i="18"/>
  <c r="AD236" i="18"/>
  <c r="AE236" i="18"/>
  <c r="AG236" i="18"/>
  <c r="D237" i="18"/>
  <c r="H237" i="18"/>
  <c r="L237" i="18"/>
  <c r="V237" i="18"/>
  <c r="W237" i="18"/>
  <c r="X237" i="18"/>
  <c r="AD237" i="18"/>
  <c r="AE237" i="18"/>
  <c r="AG237" i="18"/>
  <c r="D238" i="18"/>
  <c r="H238" i="18"/>
  <c r="L238" i="18"/>
  <c r="V238" i="18"/>
  <c r="W238" i="18"/>
  <c r="X238" i="18"/>
  <c r="AD238" i="18"/>
  <c r="AE238" i="18"/>
  <c r="AG238" i="18"/>
  <c r="D239" i="18"/>
  <c r="H239" i="18"/>
  <c r="L239" i="18"/>
  <c r="V239" i="18"/>
  <c r="W239" i="18"/>
  <c r="X239" i="18"/>
  <c r="AD239" i="18"/>
  <c r="AE239" i="18"/>
  <c r="AG239" i="18"/>
  <c r="D240" i="18"/>
  <c r="H240" i="18"/>
  <c r="L240" i="18"/>
  <c r="V240" i="18"/>
  <c r="W240" i="18"/>
  <c r="X240" i="18"/>
  <c r="AD240" i="18"/>
  <c r="AE240" i="18"/>
  <c r="AG240" i="18"/>
  <c r="D241" i="18"/>
  <c r="H241" i="18"/>
  <c r="L241" i="18"/>
  <c r="V241" i="18"/>
  <c r="W241" i="18"/>
  <c r="X241" i="18"/>
  <c r="AD241" i="18"/>
  <c r="AE241" i="18"/>
  <c r="AG241" i="18"/>
  <c r="D242" i="18"/>
  <c r="H242" i="18"/>
  <c r="L242" i="18"/>
  <c r="V242" i="18"/>
  <c r="W242" i="18"/>
  <c r="X242" i="18"/>
  <c r="AD242" i="18"/>
  <c r="AE242" i="18"/>
  <c r="AG242" i="18"/>
  <c r="D243" i="18"/>
  <c r="H243" i="18"/>
  <c r="L243" i="18"/>
  <c r="V243" i="18"/>
  <c r="W243" i="18"/>
  <c r="X243" i="18"/>
  <c r="AD243" i="18"/>
  <c r="AE243" i="18"/>
  <c r="AG243" i="18"/>
  <c r="CF68" i="21"/>
  <c r="BX370" i="21"/>
  <c r="G23" i="19"/>
  <c r="BX92" i="21" l="1"/>
  <c r="BS174" i="21"/>
  <c r="BS171" i="21"/>
  <c r="BW66" i="21"/>
  <c r="BX78" i="21" s="1"/>
  <c r="BW73" i="21"/>
  <c r="BX205" i="21"/>
  <c r="BW72" i="21"/>
  <c r="BS315" i="21"/>
  <c r="BS305" i="21"/>
  <c r="BS253" i="21"/>
  <c r="BS249" i="21"/>
  <c r="BS245" i="21"/>
  <c r="BS235" i="21"/>
  <c r="BS175" i="21"/>
  <c r="BW71" i="21"/>
  <c r="BS200" i="21"/>
  <c r="BX201" i="21"/>
  <c r="BS170" i="21"/>
  <c r="CA149" i="21"/>
  <c r="BS123" i="21"/>
  <c r="BX117" i="21"/>
  <c r="BS115" i="21"/>
  <c r="BX113" i="21"/>
  <c r="BS107" i="21"/>
  <c r="BS104" i="21"/>
  <c r="BS100" i="21"/>
  <c r="BX83" i="21"/>
  <c r="BS82" i="21"/>
  <c r="BS346" i="21"/>
  <c r="BS136" i="21"/>
  <c r="BS337" i="21"/>
  <c r="DC337" i="21" s="1"/>
  <c r="BS347" i="21"/>
  <c r="BS388" i="21"/>
  <c r="BX187" i="21"/>
  <c r="BX332" i="21"/>
  <c r="BS280" i="21"/>
  <c r="BS276" i="21"/>
  <c r="DC276" i="21" s="1"/>
  <c r="BX213" i="21"/>
  <c r="BX209" i="21"/>
  <c r="BX185" i="21"/>
  <c r="CE72" i="21"/>
  <c r="CD73" i="21"/>
  <c r="BX37" i="21"/>
  <c r="BX35" i="21"/>
  <c r="BX33" i="21"/>
  <c r="BX29" i="21"/>
  <c r="BS26" i="21"/>
  <c r="BS24" i="21"/>
  <c r="BS22" i="21"/>
  <c r="BS20" i="21"/>
  <c r="BS18" i="21"/>
  <c r="BS16" i="21"/>
  <c r="BS14" i="21"/>
  <c r="BS12" i="21"/>
  <c r="BS10" i="21"/>
  <c r="BS8" i="21"/>
  <c r="BS6" i="21"/>
  <c r="BX344" i="21"/>
  <c r="BX350" i="21"/>
  <c r="BX365" i="21"/>
  <c r="BS62" i="21"/>
  <c r="BS58" i="21"/>
  <c r="BS56" i="21"/>
  <c r="BS54" i="21"/>
  <c r="DC54" i="21" s="1"/>
  <c r="BS32" i="21"/>
  <c r="BS293" i="21"/>
  <c r="BS208" i="21"/>
  <c r="BX196" i="21"/>
  <c r="BS38" i="21"/>
  <c r="BS34" i="21"/>
  <c r="BS30" i="21"/>
  <c r="BS332" i="21"/>
  <c r="BS278" i="21"/>
  <c r="BS148" i="21"/>
  <c r="BS140" i="21"/>
  <c r="BS132" i="21"/>
  <c r="BS128" i="21"/>
  <c r="BS124" i="21"/>
  <c r="DC124" i="21" s="1"/>
  <c r="CA131" i="21"/>
  <c r="BX90" i="21"/>
  <c r="CA116" i="21"/>
  <c r="CA101" i="21"/>
  <c r="BX369" i="21"/>
  <c r="BX373" i="21"/>
  <c r="BS231" i="21"/>
  <c r="BX186" i="21"/>
  <c r="BS184" i="21"/>
  <c r="DC184" i="21" s="1"/>
  <c r="BX178" i="21"/>
  <c r="BX176" i="21"/>
  <c r="BS144" i="21"/>
  <c r="BS120" i="21"/>
  <c r="BS33" i="21"/>
  <c r="BX39" i="21"/>
  <c r="BS338" i="21"/>
  <c r="DC338" i="21" s="1"/>
  <c r="BS340" i="21"/>
  <c r="DC340" i="21" s="1"/>
  <c r="BX366" i="21"/>
  <c r="CA100" i="21"/>
  <c r="BX334" i="21"/>
  <c r="BX330" i="21"/>
  <c r="BX306" i="21"/>
  <c r="BX302" i="21"/>
  <c r="BX300" i="21"/>
  <c r="BX296" i="21"/>
  <c r="BS268" i="21"/>
  <c r="BX204" i="21"/>
  <c r="BS193" i="21"/>
  <c r="DC193" i="21" s="1"/>
  <c r="BS185" i="21"/>
  <c r="DC185" i="21" s="1"/>
  <c r="BX174" i="21"/>
  <c r="BX171" i="21"/>
  <c r="BX170" i="21"/>
  <c r="BX168" i="21"/>
  <c r="BX63" i="21"/>
  <c r="BX371" i="21"/>
  <c r="CA141" i="21"/>
  <c r="BS324" i="21"/>
  <c r="BS322" i="21"/>
  <c r="BS300" i="21"/>
  <c r="DC300" i="21" s="1"/>
  <c r="BS296" i="21"/>
  <c r="DC296" i="21" s="1"/>
  <c r="BS289" i="21"/>
  <c r="BX275" i="21"/>
  <c r="BX273" i="21"/>
  <c r="BX269" i="21"/>
  <c r="BX267" i="21"/>
  <c r="BS254" i="21"/>
  <c r="BS224" i="21"/>
  <c r="DC224" i="21" s="1"/>
  <c r="BS220" i="21"/>
  <c r="DC220" i="21" s="1"/>
  <c r="BS57" i="21"/>
  <c r="BS334" i="21"/>
  <c r="BS355" i="21"/>
  <c r="BS363" i="21"/>
  <c r="DC363" i="21" s="1"/>
  <c r="CA105" i="21"/>
  <c r="BX197" i="21"/>
  <c r="BS196" i="21"/>
  <c r="DC196" i="21" s="1"/>
  <c r="BS192" i="21"/>
  <c r="BS167" i="21"/>
  <c r="BS165" i="21"/>
  <c r="BS159" i="21"/>
  <c r="BS157" i="21"/>
  <c r="BS153" i="21"/>
  <c r="BS151" i="21"/>
  <c r="BS137" i="21"/>
  <c r="DC137" i="21" s="1"/>
  <c r="CA144" i="21"/>
  <c r="CA143" i="21"/>
  <c r="CA133" i="21"/>
  <c r="BX107" i="21"/>
  <c r="BS87" i="21"/>
  <c r="DC87" i="21" s="1"/>
  <c r="BS79" i="21"/>
  <c r="BW75" i="21"/>
  <c r="BX75" i="21" s="1"/>
  <c r="BX47" i="21"/>
  <c r="BS46" i="21"/>
  <c r="BS42" i="21"/>
  <c r="BS40" i="21"/>
  <c r="BS329" i="21"/>
  <c r="BX341" i="21"/>
  <c r="CA150" i="21"/>
  <c r="CA107" i="21"/>
  <c r="BW68" i="21"/>
  <c r="BW77" i="21"/>
  <c r="BX77" i="21" s="1"/>
  <c r="BW74" i="21"/>
  <c r="BX86" i="21" s="1"/>
  <c r="BW69" i="21"/>
  <c r="BX81" i="21" s="1"/>
  <c r="BW70" i="21"/>
  <c r="BX70" i="21" s="1"/>
  <c r="CA104" i="21"/>
  <c r="BS236" i="21"/>
  <c r="BS212" i="21"/>
  <c r="DC212" i="21" s="1"/>
  <c r="BX211" i="21"/>
  <c r="BS210" i="21"/>
  <c r="BX188" i="21"/>
  <c r="BS138" i="21"/>
  <c r="DC138" i="21" s="1"/>
  <c r="CA148" i="21"/>
  <c r="BS122" i="21"/>
  <c r="BS78" i="21"/>
  <c r="DC78" i="21" s="1"/>
  <c r="CD72" i="21"/>
  <c r="CF71" i="21"/>
  <c r="BS41" i="21"/>
  <c r="DC41" i="21" s="1"/>
  <c r="BS328" i="21"/>
  <c r="BS330" i="21"/>
  <c r="BS362" i="21"/>
  <c r="BS364" i="21"/>
  <c r="DC364" i="21" s="1"/>
  <c r="BS366" i="21"/>
  <c r="BS368" i="21"/>
  <c r="BS369" i="21"/>
  <c r="DC369" i="21" s="1"/>
  <c r="BS375" i="21"/>
  <c r="DC375" i="21" s="1"/>
  <c r="CA140" i="21"/>
  <c r="BS319" i="21"/>
  <c r="BS301" i="21"/>
  <c r="DC301" i="21" s="1"/>
  <c r="BS297" i="21"/>
  <c r="DC297" i="21" s="1"/>
  <c r="BS295" i="21"/>
  <c r="DC295" i="21" s="1"/>
  <c r="BS265" i="21"/>
  <c r="CA121" i="21"/>
  <c r="BS306" i="21"/>
  <c r="DC306" i="21" s="1"/>
  <c r="BX305" i="21"/>
  <c r="BX255" i="21"/>
  <c r="BX243" i="21"/>
  <c r="BX239" i="21"/>
  <c r="BS228" i="21"/>
  <c r="DC228" i="21" s="1"/>
  <c r="CA127" i="21"/>
  <c r="BX319" i="21"/>
  <c r="BX301" i="21"/>
  <c r="BS274" i="21"/>
  <c r="DC274" i="21" s="1"/>
  <c r="BS272" i="21"/>
  <c r="BX219" i="21"/>
  <c r="BX217" i="21"/>
  <c r="BS216" i="21"/>
  <c r="DC216" i="21" s="1"/>
  <c r="BX225" i="21"/>
  <c r="BX147" i="21"/>
  <c r="CA151" i="21"/>
  <c r="CA145" i="21"/>
  <c r="CA135" i="21"/>
  <c r="BX129" i="21"/>
  <c r="BX125" i="21"/>
  <c r="CA123" i="21"/>
  <c r="BX43" i="21"/>
  <c r="BX324" i="21"/>
  <c r="BS321" i="21"/>
  <c r="BX315" i="21"/>
  <c r="BX297" i="21"/>
  <c r="BS285" i="21"/>
  <c r="BX284" i="21"/>
  <c r="BS283" i="21"/>
  <c r="DC283" i="21" s="1"/>
  <c r="BX280" i="21"/>
  <c r="BX278" i="21"/>
  <c r="BX276" i="21"/>
  <c r="BS275" i="21"/>
  <c r="BS258" i="21"/>
  <c r="DC258" i="21" s="1"/>
  <c r="BX251" i="21"/>
  <c r="BS250" i="21"/>
  <c r="DC250" i="21" s="1"/>
  <c r="BX249" i="21"/>
  <c r="BX247" i="21"/>
  <c r="BS223" i="21"/>
  <c r="DC223" i="21" s="1"/>
  <c r="BS215" i="21"/>
  <c r="BS213" i="21"/>
  <c r="BX200" i="21"/>
  <c r="BS199" i="21"/>
  <c r="BX192" i="21"/>
  <c r="BS188" i="21"/>
  <c r="BS182" i="21"/>
  <c r="BS177" i="21"/>
  <c r="BX163" i="21"/>
  <c r="BX116" i="21"/>
  <c r="BX112" i="21"/>
  <c r="BS99" i="21"/>
  <c r="DC99" i="21" s="1"/>
  <c r="BX97" i="21"/>
  <c r="BS96" i="21"/>
  <c r="BX93" i="21"/>
  <c r="BS92" i="21"/>
  <c r="DC92" i="21" s="1"/>
  <c r="BS88" i="21"/>
  <c r="DC88" i="21" s="1"/>
  <c r="BS76" i="21"/>
  <c r="CF74" i="21"/>
  <c r="BX73" i="21"/>
  <c r="BX71" i="21"/>
  <c r="BS359" i="21"/>
  <c r="BS384" i="21"/>
  <c r="BS386" i="21"/>
  <c r="DC386" i="21" s="1"/>
  <c r="BS64" i="21"/>
  <c r="BX60" i="21"/>
  <c r="BX58" i="21"/>
  <c r="BX51" i="21"/>
  <c r="BS50" i="21"/>
  <c r="DC50" i="21" s="1"/>
  <c r="BS48" i="21"/>
  <c r="DC48" i="21" s="1"/>
  <c r="BX44" i="21"/>
  <c r="BS356" i="21"/>
  <c r="BS360" i="21"/>
  <c r="BS371" i="21"/>
  <c r="BX376" i="21"/>
  <c r="BS203" i="21"/>
  <c r="DC203" i="21" s="1"/>
  <c r="BS195" i="21"/>
  <c r="BX194" i="21"/>
  <c r="BX184" i="21"/>
  <c r="BS163" i="21"/>
  <c r="BS162" i="21"/>
  <c r="DC162" i="21" s="1"/>
  <c r="BX146" i="21"/>
  <c r="BX142" i="21"/>
  <c r="BX128" i="21"/>
  <c r="BS127" i="21"/>
  <c r="DC127" i="21" s="1"/>
  <c r="BX124" i="21"/>
  <c r="CA128" i="21"/>
  <c r="BX114" i="21"/>
  <c r="BS113" i="21"/>
  <c r="BS112" i="21"/>
  <c r="BX110" i="21"/>
  <c r="BS109" i="21"/>
  <c r="DC109" i="21" s="1"/>
  <c r="BS108" i="21"/>
  <c r="BX106" i="21"/>
  <c r="BS105" i="21"/>
  <c r="CA113" i="21"/>
  <c r="CA103" i="21"/>
  <c r="BX99" i="21"/>
  <c r="BS81" i="21"/>
  <c r="DC81" i="21" s="1"/>
  <c r="BW76" i="21"/>
  <c r="BX76" i="21" s="1"/>
  <c r="BS74" i="21"/>
  <c r="BS72" i="21"/>
  <c r="CF66" i="21"/>
  <c r="BS65" i="21"/>
  <c r="DC65" i="21" s="1"/>
  <c r="BS49" i="21"/>
  <c r="BX31" i="21"/>
  <c r="BX347" i="21"/>
  <c r="BS336" i="21"/>
  <c r="DC336" i="21" s="1"/>
  <c r="BX339" i="21"/>
  <c r="BX353" i="21"/>
  <c r="BX343" i="21"/>
  <c r="BS349" i="21"/>
  <c r="DC349" i="21" s="1"/>
  <c r="BS351" i="21"/>
  <c r="BX356" i="21"/>
  <c r="BX374" i="21"/>
  <c r="BS376" i="21"/>
  <c r="CA110" i="21"/>
  <c r="BX351" i="21"/>
  <c r="CA136" i="21"/>
  <c r="CA147" i="21"/>
  <c r="CA139" i="21"/>
  <c r="CA115" i="21"/>
  <c r="CA129" i="21"/>
  <c r="CA137" i="21"/>
  <c r="BX323" i="21"/>
  <c r="BS327" i="21"/>
  <c r="DC327" i="21" s="1"/>
  <c r="BS323" i="21"/>
  <c r="DC323" i="21" s="1"/>
  <c r="BS314" i="21"/>
  <c r="DC314" i="21" s="1"/>
  <c r="BS312" i="21"/>
  <c r="BX303" i="21"/>
  <c r="BS292" i="21"/>
  <c r="BS288" i="21"/>
  <c r="BX298" i="21"/>
  <c r="BS279" i="21"/>
  <c r="BX270" i="21"/>
  <c r="BX266" i="21"/>
  <c r="BS207" i="21"/>
  <c r="BS190" i="21"/>
  <c r="BS166" i="21"/>
  <c r="BS150" i="21"/>
  <c r="BS135" i="21"/>
  <c r="BS131" i="21"/>
  <c r="BS119" i="21"/>
  <c r="BX98" i="21"/>
  <c r="BX94" i="21"/>
  <c r="CD76" i="21"/>
  <c r="CD75" i="21"/>
  <c r="BX69" i="21"/>
  <c r="BX34" i="21"/>
  <c r="BS352" i="21"/>
  <c r="BX361" i="21"/>
  <c r="BX363" i="21"/>
  <c r="CE67" i="21"/>
  <c r="CE70" i="21"/>
  <c r="CE68" i="21"/>
  <c r="CE73" i="21"/>
  <c r="CE74" i="21"/>
  <c r="CE77" i="21"/>
  <c r="CD67" i="21"/>
  <c r="CD66" i="21"/>
  <c r="CD69" i="21"/>
  <c r="CD71" i="21"/>
  <c r="BX326" i="21"/>
  <c r="BS308" i="21"/>
  <c r="BS303" i="21"/>
  <c r="DC303" i="21" s="1"/>
  <c r="BS270" i="21"/>
  <c r="DC270" i="21" s="1"/>
  <c r="BS266" i="21"/>
  <c r="DC266" i="21" s="1"/>
  <c r="BS240" i="21"/>
  <c r="BS238" i="21"/>
  <c r="DC238" i="21" s="1"/>
  <c r="BX159" i="21"/>
  <c r="BS117" i="21"/>
  <c r="DC117" i="21" s="1"/>
  <c r="BX111" i="21"/>
  <c r="BS85" i="21"/>
  <c r="BS83" i="21"/>
  <c r="DC388" i="21"/>
  <c r="BX281" i="21"/>
  <c r="BX336" i="21"/>
  <c r="BS326" i="21"/>
  <c r="BX318" i="21"/>
  <c r="BS317" i="21"/>
  <c r="BS311" i="21"/>
  <c r="DC311" i="21" s="1"/>
  <c r="BS309" i="21"/>
  <c r="DC309" i="21" s="1"/>
  <c r="BS291" i="21"/>
  <c r="BX290" i="21"/>
  <c r="BX288" i="21"/>
  <c r="BS287" i="21"/>
  <c r="BX286" i="21"/>
  <c r="BX283" i="21"/>
  <c r="BX272" i="21"/>
  <c r="BS267" i="21"/>
  <c r="BX277" i="21"/>
  <c r="BS262" i="21"/>
  <c r="BS256" i="21"/>
  <c r="BS232" i="21"/>
  <c r="BS230" i="21"/>
  <c r="DC230" i="21" s="1"/>
  <c r="BX229" i="21"/>
  <c r="BX227" i="21"/>
  <c r="BS226" i="21"/>
  <c r="BX218" i="21"/>
  <c r="BS204" i="21"/>
  <c r="DC204" i="21" s="1"/>
  <c r="BS202" i="21"/>
  <c r="BX193" i="21"/>
  <c r="BS183" i="21"/>
  <c r="BX182" i="21"/>
  <c r="BX126" i="21"/>
  <c r="BS118" i="21"/>
  <c r="CD77" i="21"/>
  <c r="CE76" i="21"/>
  <c r="CE69" i="21"/>
  <c r="CE66" i="21"/>
  <c r="BX59" i="21"/>
  <c r="BX333" i="21"/>
  <c r="BS263" i="21"/>
  <c r="BX262" i="21"/>
  <c r="BS261" i="21"/>
  <c r="BS259" i="21"/>
  <c r="DC259" i="21" s="1"/>
  <c r="BX253" i="21"/>
  <c r="BS252" i="21"/>
  <c r="DC252" i="21" s="1"/>
  <c r="BX248" i="21"/>
  <c r="BS247" i="21"/>
  <c r="DC247" i="21" s="1"/>
  <c r="BX246" i="21"/>
  <c r="BX230" i="21"/>
  <c r="BX228" i="21"/>
  <c r="BS222" i="21"/>
  <c r="DC222" i="21" s="1"/>
  <c r="BX221" i="21"/>
  <c r="BS218" i="21"/>
  <c r="BX212" i="21"/>
  <c r="BX210" i="21"/>
  <c r="BS194" i="21"/>
  <c r="DC194" i="21" s="1"/>
  <c r="BX191" i="21"/>
  <c r="BS189" i="21"/>
  <c r="BS187" i="21"/>
  <c r="DC187" i="21" s="1"/>
  <c r="BS178" i="21"/>
  <c r="BS169" i="21"/>
  <c r="BS158" i="21"/>
  <c r="DC158" i="21" s="1"/>
  <c r="BS155" i="21"/>
  <c r="BS154" i="21"/>
  <c r="BX145" i="21"/>
  <c r="BX141" i="21"/>
  <c r="BS134" i="21"/>
  <c r="BS130" i="21"/>
  <c r="DC130" i="21" s="1"/>
  <c r="BX127" i="21"/>
  <c r="BX123" i="21"/>
  <c r="BX122" i="21"/>
  <c r="CA125" i="21"/>
  <c r="BX109" i="21"/>
  <c r="BX96" i="21"/>
  <c r="BS95" i="21"/>
  <c r="DC95" i="21" s="1"/>
  <c r="BS91" i="21"/>
  <c r="BS67" i="21"/>
  <c r="DC67" i="21" s="1"/>
  <c r="BS61" i="21"/>
  <c r="DC61" i="21" s="1"/>
  <c r="BS53" i="21"/>
  <c r="BS45" i="21"/>
  <c r="DC45" i="21" s="1"/>
  <c r="BX38" i="21"/>
  <c r="BS37" i="21"/>
  <c r="BX30" i="21"/>
  <c r="BS29" i="21"/>
  <c r="BS333" i="21"/>
  <c r="DC333" i="21" s="1"/>
  <c r="BX349" i="21"/>
  <c r="BX346" i="21"/>
  <c r="BS354" i="21"/>
  <c r="DC354" i="21" s="1"/>
  <c r="BX355" i="21"/>
  <c r="BX357" i="21"/>
  <c r="BX232" i="21"/>
  <c r="BS191" i="21"/>
  <c r="BX190" i="21"/>
  <c r="BS186" i="21"/>
  <c r="DC186" i="21" s="1"/>
  <c r="BX183" i="21"/>
  <c r="BX179" i="21"/>
  <c r="BS173" i="21"/>
  <c r="BX166" i="21"/>
  <c r="BS161" i="21"/>
  <c r="BX149" i="21"/>
  <c r="BX148" i="21"/>
  <c r="BX144" i="21"/>
  <c r="BX140" i="21"/>
  <c r="BS133" i="21"/>
  <c r="DC133" i="21" s="1"/>
  <c r="BS129" i="21"/>
  <c r="BX105" i="21"/>
  <c r="BS102" i="21"/>
  <c r="BS98" i="21"/>
  <c r="BX85" i="21"/>
  <c r="BS73" i="21"/>
  <c r="BX72" i="21"/>
  <c r="BX64" i="21"/>
  <c r="BX61" i="21"/>
  <c r="BX56" i="21"/>
  <c r="BX53" i="21"/>
  <c r="BX48" i="21"/>
  <c r="BX45" i="21"/>
  <c r="BX40" i="21"/>
  <c r="BS28" i="21"/>
  <c r="BX352" i="21"/>
  <c r="BX378" i="21"/>
  <c r="BX367" i="21"/>
  <c r="BX381" i="21"/>
  <c r="BX386" i="21"/>
  <c r="BS378" i="21"/>
  <c r="BS382" i="21"/>
  <c r="BS385" i="21"/>
  <c r="BS387" i="21"/>
  <c r="BS391" i="21"/>
  <c r="L391" i="18"/>
  <c r="H391" i="18"/>
  <c r="D391" i="18"/>
  <c r="AD391" i="18"/>
  <c r="D6" i="19"/>
  <c r="E6" i="19" s="1"/>
  <c r="AE392" i="18"/>
  <c r="CA402" i="21"/>
  <c r="D390" i="18"/>
  <c r="AE391" i="18"/>
  <c r="CA403" i="21"/>
  <c r="L390" i="18"/>
  <c r="AE390" i="18"/>
  <c r="X291" i="18"/>
  <c r="AE353" i="18"/>
  <c r="X357" i="18"/>
  <c r="V358" i="18"/>
  <c r="V364" i="18"/>
  <c r="L389" i="18"/>
  <c r="AD390" i="18"/>
  <c r="H390" i="18"/>
  <c r="AG378" i="18"/>
  <c r="AI378" i="18" s="1"/>
  <c r="AD389" i="18"/>
  <c r="H388" i="18"/>
  <c r="AE277" i="18"/>
  <c r="AE329" i="18"/>
  <c r="H389" i="18"/>
  <c r="AE389" i="18"/>
  <c r="D389" i="18"/>
  <c r="AE299" i="18"/>
  <c r="CA401" i="21"/>
  <c r="AD388" i="18"/>
  <c r="AE279" i="18"/>
  <c r="D387" i="18"/>
  <c r="AE388" i="18"/>
  <c r="AL388" i="18"/>
  <c r="D388" i="18"/>
  <c r="CA157" i="21"/>
  <c r="CA155" i="21"/>
  <c r="L388" i="18"/>
  <c r="AL387" i="18"/>
  <c r="AE387" i="18"/>
  <c r="AE323" i="18"/>
  <c r="AG376" i="18"/>
  <c r="AI376" i="18" s="1"/>
  <c r="AD387" i="18"/>
  <c r="AD244" i="18"/>
  <c r="L387" i="18"/>
  <c r="AE315" i="18"/>
  <c r="H387" i="18"/>
  <c r="CA154" i="21"/>
  <c r="AE248" i="18"/>
  <c r="AE327" i="18"/>
  <c r="AE307" i="18"/>
  <c r="CA400" i="21"/>
  <c r="AG375" i="18"/>
  <c r="AI375" i="18" s="1"/>
  <c r="AD386" i="18"/>
  <c r="L386" i="18"/>
  <c r="AE287" i="18"/>
  <c r="AE337" i="18"/>
  <c r="AE295" i="18"/>
  <c r="AE339" i="18"/>
  <c r="AE297" i="18"/>
  <c r="D385" i="18"/>
  <c r="CA399" i="21"/>
  <c r="H386" i="18"/>
  <c r="AE319" i="18"/>
  <c r="AE252" i="18"/>
  <c r="AE273" i="18"/>
  <c r="AE281" i="18"/>
  <c r="H274" i="18"/>
  <c r="W264" i="18"/>
  <c r="H276" i="18"/>
  <c r="AD280" i="18"/>
  <c r="AD282" i="18"/>
  <c r="H283" i="18"/>
  <c r="H286" i="18"/>
  <c r="AD286" i="18"/>
  <c r="W280" i="18"/>
  <c r="H292" i="18"/>
  <c r="W321" i="18"/>
  <c r="H334" i="18"/>
  <c r="AE386" i="18"/>
  <c r="AL386" i="18"/>
  <c r="D386" i="18"/>
  <c r="L385" i="18"/>
  <c r="AE379" i="18"/>
  <c r="AE283" i="18"/>
  <c r="AE301" i="18"/>
  <c r="H385" i="18"/>
  <c r="AE385" i="18"/>
  <c r="W324" i="18"/>
  <c r="H335" i="18"/>
  <c r="W329" i="18"/>
  <c r="W332" i="18"/>
  <c r="W341" i="18"/>
  <c r="W358" i="18"/>
  <c r="AD385" i="18"/>
  <c r="W376" i="18"/>
  <c r="AL385" i="18"/>
  <c r="CA398" i="21"/>
  <c r="W265" i="18"/>
  <c r="CA160" i="21"/>
  <c r="X378" i="18"/>
  <c r="CA163" i="21"/>
  <c r="AG283" i="18"/>
  <c r="AE325" i="18"/>
  <c r="AE244" i="18"/>
  <c r="AE341" i="18"/>
  <c r="AI350" i="18"/>
  <c r="AE257" i="18"/>
  <c r="V255" i="18"/>
  <c r="V257" i="18"/>
  <c r="V259" i="18"/>
  <c r="V269" i="18"/>
  <c r="V271" i="18"/>
  <c r="V275" i="18"/>
  <c r="V277" i="18"/>
  <c r="V281" i="18"/>
  <c r="V283" i="18"/>
  <c r="V285" i="18"/>
  <c r="V289" i="18"/>
  <c r="V291" i="18"/>
  <c r="V295" i="18"/>
  <c r="X302" i="18"/>
  <c r="V303" i="18"/>
  <c r="V305" i="18"/>
  <c r="V307" i="18"/>
  <c r="V313" i="18"/>
  <c r="V323" i="18"/>
  <c r="V325" i="18"/>
  <c r="V331" i="18"/>
  <c r="V343" i="18"/>
  <c r="V366" i="18"/>
  <c r="AD384" i="18"/>
  <c r="AI339" i="18"/>
  <c r="AG245" i="18"/>
  <c r="L384" i="18"/>
  <c r="AE378" i="18"/>
  <c r="L320" i="18"/>
  <c r="AL339" i="18"/>
  <c r="AL340" i="18"/>
  <c r="X370" i="18"/>
  <c r="AG372" i="18"/>
  <c r="AI372" i="18" s="1"/>
  <c r="AE384" i="18"/>
  <c r="CA397" i="21"/>
  <c r="H384" i="18"/>
  <c r="V379" i="18"/>
  <c r="AL384" i="18"/>
  <c r="D384" i="18"/>
  <c r="CA171" i="21"/>
  <c r="AI362" i="18"/>
  <c r="AE374" i="18"/>
  <c r="L266" i="18"/>
  <c r="L290" i="18"/>
  <c r="L298" i="18"/>
  <c r="L300" i="18"/>
  <c r="L318" i="18"/>
  <c r="L322" i="18"/>
  <c r="AL323" i="18"/>
  <c r="L325" i="18"/>
  <c r="D326" i="18"/>
  <c r="L328" i="18"/>
  <c r="AL336" i="18"/>
  <c r="AL337" i="18"/>
  <c r="L342" i="18"/>
  <c r="W353" i="18"/>
  <c r="AE365" i="18"/>
  <c r="W373" i="18"/>
  <c r="W375" i="18"/>
  <c r="V318" i="18"/>
  <c r="AI360" i="18"/>
  <c r="AD245" i="18"/>
  <c r="AE286" i="18"/>
  <c r="X362" i="18"/>
  <c r="AE362" i="18"/>
  <c r="AL324" i="18"/>
  <c r="AG249" i="18"/>
  <c r="X356" i="18"/>
  <c r="X360" i="18"/>
  <c r="AI361" i="18"/>
  <c r="W369" i="18"/>
  <c r="V355" i="18"/>
  <c r="V365" i="18"/>
  <c r="W366" i="18"/>
  <c r="X375" i="18"/>
  <c r="W378" i="18"/>
  <c r="CA165" i="21"/>
  <c r="BX337" i="21"/>
  <c r="BX325" i="21"/>
  <c r="CA177" i="21"/>
  <c r="CA172" i="21"/>
  <c r="CA176" i="21"/>
  <c r="CA175" i="21"/>
  <c r="CA174" i="21"/>
  <c r="BX160" i="21"/>
  <c r="BS304" i="21"/>
  <c r="DC304" i="21" s="1"/>
  <c r="BS264" i="21"/>
  <c r="DC264" i="21" s="1"/>
  <c r="AE358" i="18"/>
  <c r="AG346" i="18"/>
  <c r="AI346" i="18" s="1"/>
  <c r="AG352" i="18"/>
  <c r="AI352" i="18" s="1"/>
  <c r="X352" i="18"/>
  <c r="V244" i="18"/>
  <c r="D244" i="18"/>
  <c r="V279" i="18"/>
  <c r="D290" i="18"/>
  <c r="L307" i="18"/>
  <c r="L306" i="18"/>
  <c r="V299" i="18"/>
  <c r="D309" i="18"/>
  <c r="V301" i="18"/>
  <c r="D311" i="18"/>
  <c r="V329" i="18"/>
  <c r="D340" i="18"/>
  <c r="V335" i="18"/>
  <c r="D345" i="18"/>
  <c r="BX389" i="21"/>
  <c r="BX377" i="21"/>
  <c r="CA169" i="21"/>
  <c r="CA166" i="21"/>
  <c r="CA168" i="21"/>
  <c r="CA162" i="21"/>
  <c r="CA167" i="21"/>
  <c r="CA161" i="21"/>
  <c r="AG368" i="18"/>
  <c r="AI368" i="18" s="1"/>
  <c r="AE368" i="18"/>
  <c r="CA170" i="21"/>
  <c r="CA159" i="21"/>
  <c r="CA173" i="21"/>
  <c r="CA164" i="21"/>
  <c r="BX143" i="21"/>
  <c r="BX155" i="21"/>
  <c r="BX139" i="21"/>
  <c r="BX151" i="21"/>
  <c r="AL349" i="18"/>
  <c r="V350" i="18"/>
  <c r="V245" i="18"/>
  <c r="V249" i="18"/>
  <c r="D260" i="18"/>
  <c r="AE268" i="18"/>
  <c r="AE300" i="18"/>
  <c r="X304" i="18"/>
  <c r="AE306" i="18"/>
  <c r="AE310" i="18"/>
  <c r="AE314" i="18"/>
  <c r="W314" i="18"/>
  <c r="H349" i="18"/>
  <c r="AE340" i="18"/>
  <c r="AG340" i="18"/>
  <c r="AI340" i="18" s="1"/>
  <c r="BX322" i="21"/>
  <c r="BX329" i="21"/>
  <c r="BX317" i="21"/>
  <c r="BX242" i="21"/>
  <c r="BX169" i="21"/>
  <c r="BX181" i="21"/>
  <c r="CA153" i="21"/>
  <c r="CA152" i="21"/>
  <c r="CA158" i="21"/>
  <c r="CA156" i="21"/>
  <c r="CA119" i="21"/>
  <c r="CA117" i="21"/>
  <c r="CA112" i="21"/>
  <c r="CA109" i="21"/>
  <c r="CA106" i="21"/>
  <c r="CA99" i="21"/>
  <c r="BQ66" i="21"/>
  <c r="BQ523" i="21" s="1"/>
  <c r="CF73" i="21"/>
  <c r="CF77" i="21"/>
  <c r="CF69" i="21"/>
  <c r="CF72" i="21"/>
  <c r="CF76" i="21"/>
  <c r="CF67" i="21"/>
  <c r="CF70" i="21"/>
  <c r="CF75" i="21"/>
  <c r="CG66" i="21"/>
  <c r="CG68" i="21"/>
  <c r="CG70" i="21"/>
  <c r="CG72" i="21"/>
  <c r="CG74" i="21"/>
  <c r="CG76" i="21"/>
  <c r="CG67" i="21"/>
  <c r="CG69" i="21"/>
  <c r="CG71" i="21"/>
  <c r="CG73" i="21"/>
  <c r="CG75" i="21"/>
  <c r="CG77" i="21"/>
  <c r="N53" i="18"/>
  <c r="BS60" i="21"/>
  <c r="DC60" i="21" s="1"/>
  <c r="BS52" i="21"/>
  <c r="BS44" i="21"/>
  <c r="BS36" i="21"/>
  <c r="BS4" i="21"/>
  <c r="BX328" i="21"/>
  <c r="BX340" i="21"/>
  <c r="AG377" i="18"/>
  <c r="AI377" i="18" s="1"/>
  <c r="AE377" i="18"/>
  <c r="CH67" i="21"/>
  <c r="CH69" i="21"/>
  <c r="CH71" i="21"/>
  <c r="CH73" i="21"/>
  <c r="CH75" i="21"/>
  <c r="CH77" i="21"/>
  <c r="CH66" i="21"/>
  <c r="CH68" i="21"/>
  <c r="CH70" i="21"/>
  <c r="CH72" i="21"/>
  <c r="CH74" i="21"/>
  <c r="CH76" i="21"/>
  <c r="R53" i="18"/>
  <c r="CA341" i="21"/>
  <c r="L347" i="18"/>
  <c r="D352" i="18"/>
  <c r="V348" i="18"/>
  <c r="V253" i="18"/>
  <c r="X282" i="18"/>
  <c r="AE292" i="18"/>
  <c r="AE302" i="18"/>
  <c r="X318" i="18"/>
  <c r="X320" i="18"/>
  <c r="X328" i="18"/>
  <c r="AD342" i="18"/>
  <c r="AI331" i="18"/>
  <c r="AI335" i="18"/>
  <c r="AI337" i="18"/>
  <c r="BX282" i="21"/>
  <c r="BX245" i="21"/>
  <c r="BX257" i="21"/>
  <c r="BS244" i="21"/>
  <c r="DC244" i="21" s="1"/>
  <c r="BX203" i="21"/>
  <c r="BX195" i="21"/>
  <c r="BX177" i="21"/>
  <c r="BX189" i="21"/>
  <c r="BX153" i="21"/>
  <c r="BX152" i="21"/>
  <c r="BX132" i="21"/>
  <c r="BS116" i="21"/>
  <c r="CA122" i="21"/>
  <c r="CA126" i="21"/>
  <c r="CA118" i="21"/>
  <c r="BX79" i="21"/>
  <c r="BS70" i="21"/>
  <c r="BX348" i="21"/>
  <c r="BX360" i="21"/>
  <c r="BS357" i="21"/>
  <c r="DC357" i="21" s="1"/>
  <c r="BX379" i="21"/>
  <c r="BX321" i="21"/>
  <c r="BX313" i="21"/>
  <c r="BS299" i="21"/>
  <c r="BX292" i="21"/>
  <c r="BX287" i="21"/>
  <c r="BS281" i="21"/>
  <c r="BX271" i="21"/>
  <c r="BX254" i="21"/>
  <c r="BX241" i="21"/>
  <c r="BS234" i="21"/>
  <c r="DC234" i="21" s="1"/>
  <c r="BX233" i="21"/>
  <c r="BS227" i="21"/>
  <c r="BS219" i="21"/>
  <c r="DC219" i="21" s="1"/>
  <c r="BX207" i="21"/>
  <c r="BS206" i="21"/>
  <c r="BX199" i="21"/>
  <c r="BS198" i="21"/>
  <c r="BS181" i="21"/>
  <c r="DC181" i="21" s="1"/>
  <c r="BX133" i="21"/>
  <c r="BS114" i="21"/>
  <c r="DC114" i="21" s="1"/>
  <c r="BS110" i="21"/>
  <c r="BS101" i="21"/>
  <c r="DC101" i="21" s="1"/>
  <c r="CA111" i="21"/>
  <c r="BS97" i="21"/>
  <c r="BS93" i="21"/>
  <c r="BS89" i="21"/>
  <c r="BX84" i="21"/>
  <c r="BX62" i="21"/>
  <c r="BX54" i="21"/>
  <c r="BX46" i="21"/>
  <c r="BS331" i="21"/>
  <c r="BS342" i="21"/>
  <c r="DC342" i="21" s="1"/>
  <c r="BS344" i="21"/>
  <c r="BX354" i="21"/>
  <c r="BS358" i="21"/>
  <c r="BS361" i="21"/>
  <c r="CA355" i="21"/>
  <c r="CA359" i="21"/>
  <c r="BS370" i="21"/>
  <c r="V357" i="18"/>
  <c r="BX384" i="21"/>
  <c r="BX372" i="21"/>
  <c r="AE360" i="18"/>
  <c r="BS374" i="21"/>
  <c r="DC374" i="21" s="1"/>
  <c r="V363" i="18"/>
  <c r="BS318" i="21"/>
  <c r="BX309" i="21"/>
  <c r="BS284" i="21"/>
  <c r="DC284" i="21" s="1"/>
  <c r="BS271" i="21"/>
  <c r="DC271" i="21" s="1"/>
  <c r="BS248" i="21"/>
  <c r="BS241" i="21"/>
  <c r="BX226" i="21"/>
  <c r="BX223" i="21"/>
  <c r="BX215" i="21"/>
  <c r="BX208" i="21"/>
  <c r="BX180" i="21"/>
  <c r="BX173" i="21"/>
  <c r="BX172" i="21"/>
  <c r="BX165" i="21"/>
  <c r="BX164" i="21"/>
  <c r="BX157" i="21"/>
  <c r="BX156" i="21"/>
  <c r="BX138" i="21"/>
  <c r="BX137" i="21"/>
  <c r="BX136" i="21"/>
  <c r="CA124" i="21"/>
  <c r="BS111" i="21"/>
  <c r="DC111" i="21" s="1"/>
  <c r="CA120" i="21"/>
  <c r="BS103" i="21"/>
  <c r="DC103" i="21" s="1"/>
  <c r="BX95" i="21"/>
  <c r="BS94" i="21"/>
  <c r="DC94" i="21" s="1"/>
  <c r="BX91" i="21"/>
  <c r="BS90" i="21"/>
  <c r="DC90" i="21" s="1"/>
  <c r="BS84" i="21"/>
  <c r="BS77" i="21"/>
  <c r="DC77" i="21" s="1"/>
  <c r="BX65" i="21"/>
  <c r="BX57" i="21"/>
  <c r="BX49" i="21"/>
  <c r="BX41" i="21"/>
  <c r="BS339" i="21"/>
  <c r="BX345" i="21"/>
  <c r="BS353" i="21"/>
  <c r="BX358" i="21"/>
  <c r="BS377" i="21"/>
  <c r="BX385" i="21"/>
  <c r="AL379" i="18"/>
  <c r="BS390" i="21"/>
  <c r="AE380" i="18"/>
  <c r="H12" i="19"/>
  <c r="BS325" i="21"/>
  <c r="BS320" i="21"/>
  <c r="BS316" i="21"/>
  <c r="BS313" i="21"/>
  <c r="BS310" i="21"/>
  <c r="BX308" i="21"/>
  <c r="BX304" i="21"/>
  <c r="BX299" i="21"/>
  <c r="BX295" i="21"/>
  <c r="BX291" i="21"/>
  <c r="BS290" i="21"/>
  <c r="DC290" i="21" s="1"/>
  <c r="BS286" i="21"/>
  <c r="DC286" i="21" s="1"/>
  <c r="BS282" i="21"/>
  <c r="BX274" i="21"/>
  <c r="BS273" i="21"/>
  <c r="BS269" i="21"/>
  <c r="BX258" i="21"/>
  <c r="BX252" i="21"/>
  <c r="BS246" i="21"/>
  <c r="BX244" i="21"/>
  <c r="BS242" i="21"/>
  <c r="DC242" i="21" s="1"/>
  <c r="BS239" i="21"/>
  <c r="BS233" i="21"/>
  <c r="BS229" i="21"/>
  <c r="DC229" i="21" s="1"/>
  <c r="BS225" i="21"/>
  <c r="DC225" i="21" s="1"/>
  <c r="BS221" i="21"/>
  <c r="BS217" i="21"/>
  <c r="BS214" i="21"/>
  <c r="DC214" i="21" s="1"/>
  <c r="BS211" i="21"/>
  <c r="BX206" i="21"/>
  <c r="BX202" i="21"/>
  <c r="BX198" i="21"/>
  <c r="BS179" i="21"/>
  <c r="DC179" i="21" s="1"/>
  <c r="BS149" i="21"/>
  <c r="DC149" i="21" s="1"/>
  <c r="BS147" i="21"/>
  <c r="BS146" i="21"/>
  <c r="BS145" i="21"/>
  <c r="DC145" i="21" s="1"/>
  <c r="BS143" i="21"/>
  <c r="DC143" i="21" s="1"/>
  <c r="BS142" i="21"/>
  <c r="BS141" i="21"/>
  <c r="BS139" i="21"/>
  <c r="DC139" i="21" s="1"/>
  <c r="CA146" i="21"/>
  <c r="CA142" i="21"/>
  <c r="CA138" i="21"/>
  <c r="BS126" i="21"/>
  <c r="BS125" i="21"/>
  <c r="BS121" i="21"/>
  <c r="DC121" i="21" s="1"/>
  <c r="CA130" i="21"/>
  <c r="BX115" i="21"/>
  <c r="BX108" i="21"/>
  <c r="CA114" i="21"/>
  <c r="BX102" i="21"/>
  <c r="BX101" i="21"/>
  <c r="BX100" i="21"/>
  <c r="BS86" i="21"/>
  <c r="DC86" i="21" s="1"/>
  <c r="CE75" i="21"/>
  <c r="BS75" i="21"/>
  <c r="CD74" i="21"/>
  <c r="CE71" i="21"/>
  <c r="BS71" i="21"/>
  <c r="DC71" i="21" s="1"/>
  <c r="CD70" i="21"/>
  <c r="CD68" i="21"/>
  <c r="BO66" i="21"/>
  <c r="BO523" i="21" s="1"/>
  <c r="BX36" i="21"/>
  <c r="BX32" i="21"/>
  <c r="BX28" i="21"/>
  <c r="BS27" i="21"/>
  <c r="BS25" i="21"/>
  <c r="BS23" i="21"/>
  <c r="BS21" i="21"/>
  <c r="BS19" i="21"/>
  <c r="BS17" i="21"/>
  <c r="BS15" i="21"/>
  <c r="BS13" i="21"/>
  <c r="BS11" i="21"/>
  <c r="BS9" i="21"/>
  <c r="BS7" i="21"/>
  <c r="BS5" i="21"/>
  <c r="BX342" i="21"/>
  <c r="BS335" i="21"/>
  <c r="DC335" i="21" s="1"/>
  <c r="BS341" i="21"/>
  <c r="BS343" i="21"/>
  <c r="BS345" i="21"/>
  <c r="BX368" i="21"/>
  <c r="CA339" i="21"/>
  <c r="W348" i="18"/>
  <c r="AE349" i="18"/>
  <c r="W350" i="18"/>
  <c r="AI351" i="18"/>
  <c r="W352" i="18"/>
  <c r="W245" i="18"/>
  <c r="V247" i="18"/>
  <c r="X248" i="18"/>
  <c r="L263" i="18"/>
  <c r="D265" i="18"/>
  <c r="L265" i="18"/>
  <c r="D267" i="18"/>
  <c r="L267" i="18"/>
  <c r="D268" i="18"/>
  <c r="X259" i="18"/>
  <c r="D271" i="18"/>
  <c r="L272" i="18"/>
  <c r="D272" i="18"/>
  <c r="L273" i="18"/>
  <c r="D275" i="18"/>
  <c r="X265" i="18"/>
  <c r="D277" i="18"/>
  <c r="X267" i="18"/>
  <c r="D278" i="18"/>
  <c r="L280" i="18"/>
  <c r="D281" i="18"/>
  <c r="L282" i="18"/>
  <c r="D283" i="18"/>
  <c r="X273" i="18"/>
  <c r="D285" i="18"/>
  <c r="X275" i="18"/>
  <c r="D287" i="18"/>
  <c r="X277" i="18"/>
  <c r="L289" i="18"/>
  <c r="D291" i="18"/>
  <c r="L291" i="18"/>
  <c r="D292" i="18"/>
  <c r="X283" i="18"/>
  <c r="D295" i="18"/>
  <c r="X285" i="18"/>
  <c r="D296" i="18"/>
  <c r="L312" i="18"/>
  <c r="X311" i="18"/>
  <c r="L330" i="18"/>
  <c r="L336" i="18"/>
  <c r="D336" i="18"/>
  <c r="D346" i="18"/>
  <c r="X343" i="18"/>
  <c r="BS372" i="21"/>
  <c r="W360" i="18"/>
  <c r="V362" i="18"/>
  <c r="BS379" i="21"/>
  <c r="DC379" i="21" s="1"/>
  <c r="BX393" i="21"/>
  <c r="BS383" i="21"/>
  <c r="BX390" i="21"/>
  <c r="BS392" i="21"/>
  <c r="H11" i="19"/>
  <c r="BX335" i="21"/>
  <c r="BS307" i="21"/>
  <c r="BS302" i="21"/>
  <c r="BS298" i="21"/>
  <c r="BS294" i="21"/>
  <c r="DC294" i="21" s="1"/>
  <c r="BX285" i="21"/>
  <c r="BS277" i="21"/>
  <c r="BX268" i="21"/>
  <c r="BS260" i="21"/>
  <c r="DC260" i="21" s="1"/>
  <c r="BS257" i="21"/>
  <c r="DC257" i="21" s="1"/>
  <c r="BS255" i="21"/>
  <c r="BS251" i="21"/>
  <c r="BS243" i="21"/>
  <c r="BX238" i="21"/>
  <c r="BS237" i="21"/>
  <c r="BX224" i="21"/>
  <c r="BX220" i="21"/>
  <c r="BX216" i="21"/>
  <c r="BS209" i="21"/>
  <c r="BS205" i="21"/>
  <c r="DC205" i="21" s="1"/>
  <c r="BS201" i="21"/>
  <c r="BS197" i="21"/>
  <c r="DC197" i="21" s="1"/>
  <c r="BS180" i="21"/>
  <c r="BS176" i="21"/>
  <c r="BS172" i="21"/>
  <c r="BS168" i="21"/>
  <c r="DC168" i="21" s="1"/>
  <c r="BS164" i="21"/>
  <c r="BS160" i="21"/>
  <c r="BX158" i="21"/>
  <c r="BS156" i="21"/>
  <c r="DC156" i="21" s="1"/>
  <c r="BX154" i="21"/>
  <c r="BS152" i="21"/>
  <c r="BX150" i="21"/>
  <c r="BX135" i="21"/>
  <c r="BX134" i="21"/>
  <c r="CA134" i="21"/>
  <c r="CA132" i="21"/>
  <c r="BX119" i="21"/>
  <c r="BX118" i="21"/>
  <c r="BS80" i="21"/>
  <c r="BX74" i="21"/>
  <c r="BS69" i="21"/>
  <c r="DC69" i="21" s="1"/>
  <c r="BS68" i="21"/>
  <c r="BS63" i="21"/>
  <c r="BS59" i="21"/>
  <c r="BS55" i="21"/>
  <c r="DC55" i="21" s="1"/>
  <c r="BS51" i="21"/>
  <c r="BS47" i="21"/>
  <c r="BS43" i="21"/>
  <c r="BS39" i="21"/>
  <c r="BS35" i="21"/>
  <c r="BS31" i="21"/>
  <c r="BS348" i="21"/>
  <c r="BS350" i="21"/>
  <c r="DC350" i="21" s="1"/>
  <c r="BX362" i="21"/>
  <c r="BX375" i="21"/>
  <c r="BS365" i="21"/>
  <c r="X348" i="18"/>
  <c r="X245" i="18"/>
  <c r="X249" i="18"/>
  <c r="BS367" i="21"/>
  <c r="BX380" i="21"/>
  <c r="BX383" i="21"/>
  <c r="BS373" i="21"/>
  <c r="BX388" i="21"/>
  <c r="BS380" i="21"/>
  <c r="DC380" i="21" s="1"/>
  <c r="BX382" i="21"/>
  <c r="BX394" i="21"/>
  <c r="D57" i="24"/>
  <c r="BX387" i="21"/>
  <c r="BS389" i="21"/>
  <c r="BS393" i="21"/>
  <c r="DA428" i="21" s="1"/>
  <c r="H374" i="18"/>
  <c r="H362" i="18"/>
  <c r="D349" i="18"/>
  <c r="W306" i="18"/>
  <c r="AD321" i="18"/>
  <c r="V306" i="18"/>
  <c r="V314" i="18"/>
  <c r="V328" i="18"/>
  <c r="V332" i="18"/>
  <c r="V340" i="18"/>
  <c r="X361" i="18"/>
  <c r="X368" i="18"/>
  <c r="V371" i="18"/>
  <c r="D339" i="18"/>
  <c r="AG264" i="18"/>
  <c r="AE259" i="18"/>
  <c r="W334" i="18"/>
  <c r="AG320" i="18"/>
  <c r="AI320" i="18" s="1"/>
  <c r="D297" i="18"/>
  <c r="D324" i="18"/>
  <c r="X280" i="18"/>
  <c r="D325" i="18"/>
  <c r="AD300" i="18"/>
  <c r="AD263" i="18"/>
  <c r="H265" i="18"/>
  <c r="H267" i="18"/>
  <c r="H271" i="18"/>
  <c r="W266" i="18"/>
  <c r="AD279" i="18"/>
  <c r="H281" i="18"/>
  <c r="H288" i="18"/>
  <c r="AD294" i="18"/>
  <c r="AD296" i="18"/>
  <c r="W297" i="18"/>
  <c r="H315" i="18"/>
  <c r="AD325" i="18"/>
  <c r="AD334" i="18"/>
  <c r="X355" i="18"/>
  <c r="V370" i="18"/>
  <c r="AE264" i="18"/>
  <c r="W368" i="18"/>
  <c r="AD346" i="18"/>
  <c r="AD262" i="18"/>
  <c r="AD377" i="18"/>
  <c r="AG369" i="18"/>
  <c r="AI369" i="18" s="1"/>
  <c r="AE320" i="18"/>
  <c r="CA344" i="21"/>
  <c r="CA353" i="21"/>
  <c r="L355" i="18"/>
  <c r="D256" i="18"/>
  <c r="CA360" i="21"/>
  <c r="L277" i="18"/>
  <c r="AD356" i="18"/>
  <c r="H257" i="18"/>
  <c r="V251" i="18"/>
  <c r="AE263" i="18"/>
  <c r="AE271" i="18"/>
  <c r="AE275" i="18"/>
  <c r="AE289" i="18"/>
  <c r="AE303" i="18"/>
  <c r="AE305" i="18"/>
  <c r="AE311" i="18"/>
  <c r="AE313" i="18"/>
  <c r="AI317" i="18"/>
  <c r="AI319" i="18"/>
  <c r="V321" i="18"/>
  <c r="AI325" i="18"/>
  <c r="AI327" i="18"/>
  <c r="AE331" i="18"/>
  <c r="AI333" i="18"/>
  <c r="AE335" i="18"/>
  <c r="H347" i="18"/>
  <c r="AD347" i="18"/>
  <c r="AI341" i="18"/>
  <c r="H352" i="18"/>
  <c r="AI343" i="18"/>
  <c r="X353" i="18"/>
  <c r="AD383" i="18"/>
  <c r="CA348" i="21"/>
  <c r="CA361" i="21"/>
  <c r="D250" i="18"/>
  <c r="H259" i="18"/>
  <c r="X380" i="18"/>
  <c r="L349" i="18"/>
  <c r="D279" i="18"/>
  <c r="D269" i="18"/>
  <c r="L271" i="18"/>
  <c r="V345" i="18"/>
  <c r="CA363" i="21"/>
  <c r="D276" i="18"/>
  <c r="D282" i="18"/>
  <c r="L296" i="18"/>
  <c r="CA338" i="21"/>
  <c r="CA352" i="21"/>
  <c r="CA358" i="21"/>
  <c r="CA377" i="21"/>
  <c r="X268" i="18"/>
  <c r="X278" i="18"/>
  <c r="X290" i="18"/>
  <c r="X292" i="18"/>
  <c r="L357" i="18"/>
  <c r="W359" i="18"/>
  <c r="AD372" i="18"/>
  <c r="W362" i="18"/>
  <c r="W363" i="18"/>
  <c r="H376" i="18"/>
  <c r="L376" i="18"/>
  <c r="AL377" i="18"/>
  <c r="AI370" i="18"/>
  <c r="X372" i="18"/>
  <c r="W374" i="18"/>
  <c r="X287" i="18"/>
  <c r="D298" i="18"/>
  <c r="L299" i="18"/>
  <c r="D300" i="18"/>
  <c r="D303" i="18"/>
  <c r="L303" i="18"/>
  <c r="D305" i="18"/>
  <c r="X295" i="18"/>
  <c r="D306" i="18"/>
  <c r="X297" i="18"/>
  <c r="D308" i="18"/>
  <c r="X299" i="18"/>
  <c r="D310" i="18"/>
  <c r="X301" i="18"/>
  <c r="D313" i="18"/>
  <c r="L313" i="18"/>
  <c r="D315" i="18"/>
  <c r="X305" i="18"/>
  <c r="X307" i="18"/>
  <c r="D319" i="18"/>
  <c r="L319" i="18"/>
  <c r="D320" i="18"/>
  <c r="L321" i="18"/>
  <c r="D322" i="18"/>
  <c r="X313" i="18"/>
  <c r="AL325" i="18"/>
  <c r="X315" i="18"/>
  <c r="D327" i="18"/>
  <c r="AL326" i="18"/>
  <c r="L327" i="18"/>
  <c r="D329" i="18"/>
  <c r="AL329" i="18"/>
  <c r="L329" i="18"/>
  <c r="D331" i="18"/>
  <c r="AL330" i="18"/>
  <c r="L332" i="18"/>
  <c r="D332" i="18"/>
  <c r="AL333" i="18"/>
  <c r="L333" i="18"/>
  <c r="D334" i="18"/>
  <c r="AL335" i="18"/>
  <c r="X325" i="18"/>
  <c r="D337" i="18"/>
  <c r="X327" i="18"/>
  <c r="AL338" i="18"/>
  <c r="L340" i="18"/>
  <c r="D341" i="18"/>
  <c r="AL341" i="18"/>
  <c r="X331" i="18"/>
  <c r="AL343" i="18"/>
  <c r="L344" i="18"/>
  <c r="D344" i="18"/>
  <c r="AL344" i="18"/>
  <c r="L345" i="18"/>
  <c r="D347" i="18"/>
  <c r="AL347" i="18"/>
  <c r="X337" i="18"/>
  <c r="D348" i="18"/>
  <c r="AL348" i="18"/>
  <c r="L350" i="18"/>
  <c r="AL351" i="18"/>
  <c r="L352" i="18"/>
  <c r="D353" i="18"/>
  <c r="AL352" i="18"/>
  <c r="L354" i="18"/>
  <c r="D354" i="18"/>
  <c r="AL355" i="18"/>
  <c r="AL363" i="18"/>
  <c r="V353" i="18"/>
  <c r="AE355" i="18"/>
  <c r="W356" i="18"/>
  <c r="AI358" i="18"/>
  <c r="AL372" i="18"/>
  <c r="X365" i="18"/>
  <c r="CA337" i="21"/>
  <c r="CA349" i="21"/>
  <c r="CA343" i="21"/>
  <c r="CA351" i="21"/>
  <c r="CA340" i="21"/>
  <c r="CA356" i="21"/>
  <c r="CA357" i="21"/>
  <c r="CA336" i="21"/>
  <c r="CA350" i="21"/>
  <c r="CA345" i="21"/>
  <c r="CA354" i="21"/>
  <c r="AE373" i="18"/>
  <c r="W372" i="18"/>
  <c r="L339" i="18"/>
  <c r="AL350" i="18"/>
  <c r="H359" i="18"/>
  <c r="AL346" i="18"/>
  <c r="L337" i="18"/>
  <c r="D335" i="18"/>
  <c r="AD370" i="18"/>
  <c r="D365" i="18"/>
  <c r="AE351" i="18"/>
  <c r="X363" i="18"/>
  <c r="D293" i="18"/>
  <c r="L317" i="18"/>
  <c r="X309" i="18"/>
  <c r="D304" i="18"/>
  <c r="V286" i="18"/>
  <c r="D294" i="18"/>
  <c r="L287" i="18"/>
  <c r="D284" i="18"/>
  <c r="D357" i="18"/>
  <c r="X317" i="18"/>
  <c r="D316" i="18"/>
  <c r="D266" i="18"/>
  <c r="D312" i="18"/>
  <c r="L275" i="18"/>
  <c r="D318" i="18"/>
  <c r="L286" i="18"/>
  <c r="L308" i="18"/>
  <c r="L315" i="18"/>
  <c r="AE247" i="18"/>
  <c r="AL354" i="18"/>
  <c r="CA342" i="21"/>
  <c r="W380" i="18"/>
  <c r="X374" i="18"/>
  <c r="AE372" i="18"/>
  <c r="AE370" i="18"/>
  <c r="V287" i="18"/>
  <c r="L353" i="18"/>
  <c r="D367" i="18"/>
  <c r="AG365" i="18"/>
  <c r="AI365" i="18" s="1"/>
  <c r="AD363" i="18"/>
  <c r="L351" i="18"/>
  <c r="AD345" i="18"/>
  <c r="D350" i="18"/>
  <c r="L348" i="18"/>
  <c r="V337" i="18"/>
  <c r="X335" i="18"/>
  <c r="AI334" i="18"/>
  <c r="AL342" i="18"/>
  <c r="L338" i="18"/>
  <c r="X333" i="18"/>
  <c r="L334" i="18"/>
  <c r="D333" i="18"/>
  <c r="D338" i="18"/>
  <c r="D343" i="18"/>
  <c r="X341" i="18"/>
  <c r="AE285" i="18"/>
  <c r="D321" i="18"/>
  <c r="AD283" i="18"/>
  <c r="L248" i="18"/>
  <c r="V327" i="18"/>
  <c r="V315" i="18"/>
  <c r="L284" i="18"/>
  <c r="V361" i="18"/>
  <c r="V311" i="18"/>
  <c r="AE343" i="18"/>
  <c r="X252" i="18"/>
  <c r="V317" i="18"/>
  <c r="D274" i="18"/>
  <c r="W336" i="18"/>
  <c r="W323" i="18"/>
  <c r="X319" i="18"/>
  <c r="AD319" i="18"/>
  <c r="X303" i="18"/>
  <c r="D307" i="18"/>
  <c r="D302" i="18"/>
  <c r="L295" i="18"/>
  <c r="AD290" i="18"/>
  <c r="L288" i="18"/>
  <c r="X261" i="18"/>
  <c r="V319" i="18"/>
  <c r="L316" i="18"/>
  <c r="L281" i="18"/>
  <c r="AG353" i="18"/>
  <c r="AI353" i="18" s="1"/>
  <c r="AL332" i="18"/>
  <c r="AE291" i="18"/>
  <c r="D299" i="18"/>
  <c r="AD284" i="18"/>
  <c r="W247" i="18"/>
  <c r="L311" i="18"/>
  <c r="D355" i="18"/>
  <c r="X321" i="18"/>
  <c r="V341" i="18"/>
  <c r="AL331" i="18"/>
  <c r="L314" i="18"/>
  <c r="L292" i="18"/>
  <c r="L309" i="18"/>
  <c r="AE293" i="18"/>
  <c r="D280" i="18"/>
  <c r="L305" i="18"/>
  <c r="L254" i="18"/>
  <c r="X257" i="18"/>
  <c r="L279" i="18"/>
  <c r="V265" i="18"/>
  <c r="X263" i="18"/>
  <c r="V309" i="18"/>
  <c r="D252" i="18"/>
  <c r="L304" i="18"/>
  <c r="D286" i="18"/>
  <c r="AE321" i="18"/>
  <c r="AG323" i="18"/>
  <c r="AI323" i="18" s="1"/>
  <c r="L278" i="18"/>
  <c r="AG303" i="18"/>
  <c r="D273" i="18"/>
  <c r="L270" i="18"/>
  <c r="W256" i="18"/>
  <c r="L259" i="18"/>
  <c r="AE317" i="18"/>
  <c r="V339" i="18"/>
  <c r="H366" i="18"/>
  <c r="H367" i="18"/>
  <c r="X359" i="18"/>
  <c r="D368" i="18"/>
  <c r="H383" i="18"/>
  <c r="AD374" i="18"/>
  <c r="AG355" i="18"/>
  <c r="AI355" i="18" s="1"/>
  <c r="AL353" i="18"/>
  <c r="D351" i="18"/>
  <c r="X339" i="18"/>
  <c r="AL334" i="18"/>
  <c r="L341" i="18"/>
  <c r="AG357" i="18"/>
  <c r="AI357" i="18" s="1"/>
  <c r="D264" i="18"/>
  <c r="L326" i="18"/>
  <c r="V296" i="18"/>
  <c r="D317" i="18"/>
  <c r="L268" i="18"/>
  <c r="L331" i="18"/>
  <c r="L245" i="18"/>
  <c r="D323" i="18"/>
  <c r="X329" i="18"/>
  <c r="L285" i="18"/>
  <c r="L383" i="18"/>
  <c r="L378" i="18"/>
  <c r="L377" i="18"/>
  <c r="CA362" i="21"/>
  <c r="X369" i="18"/>
  <c r="D270" i="18"/>
  <c r="L335" i="18"/>
  <c r="AI366" i="18"/>
  <c r="AD343" i="18"/>
  <c r="L346" i="18"/>
  <c r="AL345" i="18"/>
  <c r="L343" i="18"/>
  <c r="D342" i="18"/>
  <c r="V333" i="18"/>
  <c r="D328" i="18"/>
  <c r="L276" i="18"/>
  <c r="L246" i="18"/>
  <c r="L359" i="18"/>
  <c r="X271" i="18"/>
  <c r="X293" i="18"/>
  <c r="AE333" i="18"/>
  <c r="AG311" i="18"/>
  <c r="AD304" i="18"/>
  <c r="V293" i="18"/>
  <c r="V273" i="18"/>
  <c r="L323" i="18"/>
  <c r="L274" i="18"/>
  <c r="X289" i="18"/>
  <c r="AE265" i="18"/>
  <c r="AD268" i="18"/>
  <c r="V252" i="18"/>
  <c r="AL327" i="18"/>
  <c r="AD335" i="18"/>
  <c r="L310" i="18"/>
  <c r="X244" i="18"/>
  <c r="L324" i="18"/>
  <c r="AI338" i="18"/>
  <c r="W293" i="18"/>
  <c r="D247" i="18"/>
  <c r="AD250" i="18"/>
  <c r="W248" i="18"/>
  <c r="L261" i="18"/>
  <c r="W252" i="18"/>
  <c r="AD265" i="18"/>
  <c r="H264" i="18"/>
  <c r="W263" i="18"/>
  <c r="H275" i="18"/>
  <c r="W269" i="18"/>
  <c r="AD287" i="18"/>
  <c r="AD291" i="18"/>
  <c r="H296" i="18"/>
  <c r="W286" i="18"/>
  <c r="H304" i="18"/>
  <c r="H305" i="18"/>
  <c r="H308" i="18"/>
  <c r="W305" i="18"/>
  <c r="W322" i="18"/>
  <c r="H333" i="18"/>
  <c r="H340" i="18"/>
  <c r="W331" i="18"/>
  <c r="W337" i="18"/>
  <c r="AD350" i="18"/>
  <c r="H351" i="18"/>
  <c r="H364" i="18"/>
  <c r="W365" i="18"/>
  <c r="L374" i="18"/>
  <c r="AL373" i="18"/>
  <c r="D374" i="18"/>
  <c r="H377" i="18"/>
  <c r="AE383" i="18"/>
  <c r="AL383" i="18"/>
  <c r="D383" i="18"/>
  <c r="V373" i="18"/>
  <c r="X376" i="18"/>
  <c r="W379" i="18"/>
  <c r="AG354" i="18"/>
  <c r="AI354" i="18" s="1"/>
  <c r="X354" i="18"/>
  <c r="W354" i="18"/>
  <c r="AD365" i="18"/>
  <c r="AE366" i="18"/>
  <c r="AE354" i="18"/>
  <c r="AL359" i="18"/>
  <c r="AL360" i="18"/>
  <c r="AL364" i="18"/>
  <c r="AL358" i="18"/>
  <c r="V356" i="18"/>
  <c r="D362" i="18"/>
  <c r="D363" i="18"/>
  <c r="D359" i="18"/>
  <c r="D366" i="18"/>
  <c r="X358" i="18"/>
  <c r="L358" i="18"/>
  <c r="L364" i="18"/>
  <c r="L369" i="18"/>
  <c r="L361" i="18"/>
  <c r="L363" i="18"/>
  <c r="AL369" i="18"/>
  <c r="AL371" i="18"/>
  <c r="W361" i="18"/>
  <c r="H371" i="18"/>
  <c r="D370" i="18"/>
  <c r="AD366" i="18"/>
  <c r="AD368" i="18"/>
  <c r="W355" i="18"/>
  <c r="AD355" i="18"/>
  <c r="D361" i="18"/>
  <c r="AD359" i="18"/>
  <c r="AD354" i="18"/>
  <c r="AD358" i="18"/>
  <c r="H245" i="18"/>
  <c r="H246" i="18"/>
  <c r="H244" i="18"/>
  <c r="H247" i="18"/>
  <c r="H249" i="18"/>
  <c r="H255" i="18"/>
  <c r="L258" i="18"/>
  <c r="L256" i="18"/>
  <c r="L252" i="18"/>
  <c r="L247" i="18"/>
  <c r="AE258" i="18"/>
  <c r="W258" i="18"/>
  <c r="AD269" i="18"/>
  <c r="AG258" i="18"/>
  <c r="H270" i="18"/>
  <c r="W259" i="18"/>
  <c r="H269" i="18"/>
  <c r="AG260" i="18"/>
  <c r="X260" i="18"/>
  <c r="V260" i="18"/>
  <c r="AE260" i="18"/>
  <c r="AD270" i="18"/>
  <c r="W261" i="18"/>
  <c r="H272" i="18"/>
  <c r="AD272" i="18"/>
  <c r="AE262" i="18"/>
  <c r="X266" i="18"/>
  <c r="V266" i="18"/>
  <c r="AE266" i="18"/>
  <c r="W267" i="18"/>
  <c r="H278" i="18"/>
  <c r="AG270" i="18"/>
  <c r="AE270" i="18"/>
  <c r="AD281" i="18"/>
  <c r="X270" i="18"/>
  <c r="W272" i="18"/>
  <c r="AG272" i="18"/>
  <c r="AE272" i="18"/>
  <c r="W273" i="18"/>
  <c r="H284" i="18"/>
  <c r="AD285" i="18"/>
  <c r="W274" i="18"/>
  <c r="X274" i="18"/>
  <c r="H290" i="18"/>
  <c r="H289" i="18"/>
  <c r="W281" i="18"/>
  <c r="H291" i="18"/>
  <c r="W283" i="18"/>
  <c r="H293" i="18"/>
  <c r="W284" i="18"/>
  <c r="X284" i="18"/>
  <c r="AE284" i="18"/>
  <c r="V284" i="18"/>
  <c r="W287" i="18"/>
  <c r="H298" i="18"/>
  <c r="H297" i="18"/>
  <c r="AG288" i="18"/>
  <c r="W288" i="18"/>
  <c r="AD299" i="18"/>
  <c r="X294" i="18"/>
  <c r="AG294" i="18"/>
  <c r="V294" i="18"/>
  <c r="X296" i="18"/>
  <c r="AE296" i="18"/>
  <c r="AD307" i="18"/>
  <c r="AD306" i="18"/>
  <c r="W298" i="18"/>
  <c r="AE298" i="18"/>
  <c r="V298" i="18"/>
  <c r="AD309" i="18"/>
  <c r="AD308" i="18"/>
  <c r="AD311" i="18"/>
  <c r="AD310" i="18"/>
  <c r="X300" i="18"/>
  <c r="V300" i="18"/>
  <c r="W300" i="18"/>
  <c r="W301" i="18"/>
  <c r="H311" i="18"/>
  <c r="AD312" i="18"/>
  <c r="AD313" i="18"/>
  <c r="W307" i="18"/>
  <c r="H317" i="18"/>
  <c r="H318" i="18"/>
  <c r="AE308" i="18"/>
  <c r="X308" i="18"/>
  <c r="AG308" i="18"/>
  <c r="W308" i="18"/>
  <c r="AD318" i="18"/>
  <c r="H320" i="18"/>
  <c r="H319" i="18"/>
  <c r="W310" i="18"/>
  <c r="AG310" i="18"/>
  <c r="X310" i="18"/>
  <c r="AD320" i="18"/>
  <c r="AD322" i="18"/>
  <c r="AG312" i="18"/>
  <c r="AI312" i="18" s="1"/>
  <c r="V312" i="18"/>
  <c r="AD323" i="18"/>
  <c r="W313" i="18"/>
  <c r="H323" i="18"/>
  <c r="H324" i="18"/>
  <c r="X314" i="18"/>
  <c r="AD324" i="18"/>
  <c r="AG314" i="18"/>
  <c r="AI314" i="18" s="1"/>
  <c r="W315" i="18"/>
  <c r="H325" i="18"/>
  <c r="AG316" i="18"/>
  <c r="AI316" i="18" s="1"/>
  <c r="AD327" i="18"/>
  <c r="AE316" i="18"/>
  <c r="V316" i="18"/>
  <c r="W316" i="18"/>
  <c r="H327" i="18"/>
  <c r="W317" i="18"/>
  <c r="H328" i="18"/>
  <c r="AG318" i="18"/>
  <c r="AI318" i="18" s="1"/>
  <c r="W318" i="18"/>
  <c r="AE318" i="18"/>
  <c r="AD328" i="18"/>
  <c r="W319" i="18"/>
  <c r="H329" i="18"/>
  <c r="H330" i="18"/>
  <c r="AD330" i="18"/>
  <c r="W320" i="18"/>
  <c r="AD331" i="18"/>
  <c r="H332" i="18"/>
  <c r="H331" i="18"/>
  <c r="AE324" i="18"/>
  <c r="X324" i="18"/>
  <c r="W325" i="18"/>
  <c r="H336" i="18"/>
  <c r="W326" i="18"/>
  <c r="AG326" i="18"/>
  <c r="AI326" i="18" s="1"/>
  <c r="AD337" i="18"/>
  <c r="AE326" i="18"/>
  <c r="H338" i="18"/>
  <c r="W327" i="18"/>
  <c r="W328" i="18"/>
  <c r="AG328" i="18"/>
  <c r="AI328" i="18" s="1"/>
  <c r="AE328" i="18"/>
  <c r="AD339" i="18"/>
  <c r="AD338" i="18"/>
  <c r="AE330" i="18"/>
  <c r="V330" i="18"/>
  <c r="X330" i="18"/>
  <c r="AD341" i="18"/>
  <c r="AG332" i="18"/>
  <c r="AI332" i="18" s="1"/>
  <c r="AE332" i="18"/>
  <c r="W333" i="18"/>
  <c r="H344" i="18"/>
  <c r="AE346" i="18"/>
  <c r="AD344" i="18"/>
  <c r="H345" i="18"/>
  <c r="W335" i="18"/>
  <c r="AG336" i="18"/>
  <c r="AI336" i="18" s="1"/>
  <c r="AE336" i="18"/>
  <c r="AE348" i="18"/>
  <c r="AD349" i="18"/>
  <c r="AE350" i="18"/>
  <c r="X338" i="18"/>
  <c r="H350" i="18"/>
  <c r="W339" i="18"/>
  <c r="W342" i="18"/>
  <c r="X342" i="18"/>
  <c r="AE342" i="18"/>
  <c r="H353" i="18"/>
  <c r="H354" i="18"/>
  <c r="W343" i="18"/>
  <c r="AG344" i="18"/>
  <c r="AI344" i="18" s="1"/>
  <c r="AE356" i="18"/>
  <c r="AE344" i="18"/>
  <c r="W364" i="18"/>
  <c r="AD371" i="18"/>
  <c r="AD375" i="18"/>
  <c r="AG364" i="18"/>
  <c r="AI364" i="18" s="1"/>
  <c r="AG367" i="18"/>
  <c r="AI367" i="18" s="1"/>
  <c r="V367" i="18"/>
  <c r="AD376" i="18"/>
  <c r="W370" i="18"/>
  <c r="AE371" i="18"/>
  <c r="D378" i="18"/>
  <c r="D377" i="18"/>
  <c r="AD378" i="18"/>
  <c r="AE376" i="18"/>
  <c r="H370" i="18"/>
  <c r="W371" i="18"/>
  <c r="H368" i="18"/>
  <c r="X344" i="18"/>
  <c r="X367" i="18"/>
  <c r="L368" i="18"/>
  <c r="AL366" i="18"/>
  <c r="V359" i="18"/>
  <c r="H363" i="18"/>
  <c r="H355" i="18"/>
  <c r="AD360" i="18"/>
  <c r="H341" i="18"/>
  <c r="H348" i="18"/>
  <c r="AE352" i="18"/>
  <c r="AD340" i="18"/>
  <c r="X336" i="18"/>
  <c r="D358" i="18"/>
  <c r="AI356" i="18"/>
  <c r="D364" i="18"/>
  <c r="AD301" i="18"/>
  <c r="AD277" i="18"/>
  <c r="AD336" i="18"/>
  <c r="D253" i="18"/>
  <c r="W367" i="18"/>
  <c r="L366" i="18"/>
  <c r="X364" i="18"/>
  <c r="AL362" i="18"/>
  <c r="AD362" i="18"/>
  <c r="AD361" i="18"/>
  <c r="D360" i="18"/>
  <c r="X316" i="18"/>
  <c r="V342" i="18"/>
  <c r="W357" i="18"/>
  <c r="X332" i="18"/>
  <c r="AD329" i="18"/>
  <c r="AD305" i="18"/>
  <c r="V262" i="18"/>
  <c r="AL357" i="18"/>
  <c r="H303" i="18"/>
  <c r="H294" i="18"/>
  <c r="AE294" i="18"/>
  <c r="W270" i="18"/>
  <c r="H277" i="18"/>
  <c r="AD271" i="18"/>
  <c r="D263" i="18"/>
  <c r="AL356" i="18"/>
  <c r="X312" i="18"/>
  <c r="X326" i="18"/>
  <c r="AE334" i="18"/>
  <c r="AD326" i="18"/>
  <c r="AD295" i="18"/>
  <c r="X272" i="18"/>
  <c r="AD352" i="18"/>
  <c r="H307" i="18"/>
  <c r="AG280" i="18"/>
  <c r="V274" i="18"/>
  <c r="H326" i="18"/>
  <c r="W345" i="18"/>
  <c r="AE345" i="18"/>
  <c r="AG345" i="18"/>
  <c r="AI345" i="18" s="1"/>
  <c r="AE357" i="18"/>
  <c r="H356" i="18"/>
  <c r="W346" i="18"/>
  <c r="W347" i="18"/>
  <c r="X347" i="18"/>
  <c r="AD357" i="18"/>
  <c r="AE347" i="18"/>
  <c r="H358" i="18"/>
  <c r="W349" i="18"/>
  <c r="AG349" i="18"/>
  <c r="AI349" i="18" s="1"/>
  <c r="AE361" i="18"/>
  <c r="H361" i="18"/>
  <c r="AE363" i="18"/>
  <c r="W351" i="18"/>
  <c r="AL370" i="18"/>
  <c r="D369" i="18"/>
  <c r="L367" i="18"/>
  <c r="AL365" i="18"/>
  <c r="H365" i="18"/>
  <c r="AD364" i="18"/>
  <c r="L365" i="18"/>
  <c r="AL361" i="18"/>
  <c r="AE359" i="18"/>
  <c r="V246" i="18"/>
  <c r="W246" i="18"/>
  <c r="AD256" i="18"/>
  <c r="D259" i="18"/>
  <c r="D257" i="18"/>
  <c r="D258" i="18"/>
  <c r="AG250" i="18"/>
  <c r="W250" i="18"/>
  <c r="AE250" i="18"/>
  <c r="AD258" i="18"/>
  <c r="AD259" i="18"/>
  <c r="W254" i="18"/>
  <c r="AG254" i="18"/>
  <c r="AE254" i="18"/>
  <c r="V254" i="18"/>
  <c r="H266" i="18"/>
  <c r="W255" i="18"/>
  <c r="X256" i="18"/>
  <c r="AD266" i="18"/>
  <c r="AE256" i="18"/>
  <c r="W257" i="18"/>
  <c r="H268" i="18"/>
  <c r="X264" i="18"/>
  <c r="AD275" i="18"/>
  <c r="AD274" i="18"/>
  <c r="V264" i="18"/>
  <c r="AE280" i="18"/>
  <c r="AG268" i="18"/>
  <c r="W268" i="18"/>
  <c r="W271" i="18"/>
  <c r="H282" i="18"/>
  <c r="H285" i="18"/>
  <c r="W275" i="18"/>
  <c r="V276" i="18"/>
  <c r="AG276" i="18"/>
  <c r="AE276" i="18"/>
  <c r="W277" i="18"/>
  <c r="H287" i="18"/>
  <c r="AD288" i="18"/>
  <c r="AD289" i="18"/>
  <c r="AE278" i="18"/>
  <c r="AD293" i="18"/>
  <c r="AD292" i="18"/>
  <c r="AG282" i="18"/>
  <c r="V282" i="18"/>
  <c r="W285" i="18"/>
  <c r="H295" i="18"/>
  <c r="AG286" i="18"/>
  <c r="X286" i="18"/>
  <c r="H300" i="18"/>
  <c r="W289" i="18"/>
  <c r="AE290" i="18"/>
  <c r="W290" i="18"/>
  <c r="H302" i="18"/>
  <c r="W291" i="18"/>
  <c r="AG292" i="18"/>
  <c r="AD303" i="18"/>
  <c r="V292" i="18"/>
  <c r="W292" i="18"/>
  <c r="W295" i="18"/>
  <c r="H306" i="18"/>
  <c r="W299" i="18"/>
  <c r="H309" i="18"/>
  <c r="H310" i="18"/>
  <c r="W303" i="18"/>
  <c r="H314" i="18"/>
  <c r="H313" i="18"/>
  <c r="AD315" i="18"/>
  <c r="AE304" i="18"/>
  <c r="AD314" i="18"/>
  <c r="AG304" i="18"/>
  <c r="AD316" i="18"/>
  <c r="AG306" i="18"/>
  <c r="AD317" i="18"/>
  <c r="X306" i="18"/>
  <c r="W311" i="18"/>
  <c r="H322" i="18"/>
  <c r="H321" i="18"/>
  <c r="AD333" i="18"/>
  <c r="X322" i="18"/>
  <c r="AG322" i="18"/>
  <c r="AI322" i="18" s="1"/>
  <c r="AE322" i="18"/>
  <c r="AD332" i="18"/>
  <c r="X379" i="18"/>
  <c r="H378" i="18"/>
  <c r="D376" i="18"/>
  <c r="D371" i="18"/>
  <c r="W309" i="18"/>
  <c r="L370" i="18"/>
  <c r="AL368" i="18"/>
  <c r="H369" i="18"/>
  <c r="H346" i="18"/>
  <c r="H357" i="18"/>
  <c r="AD369" i="18"/>
  <c r="X366" i="18"/>
  <c r="AL367" i="18"/>
  <c r="AG359" i="18"/>
  <c r="AI359" i="18" s="1"/>
  <c r="H360" i="18"/>
  <c r="AE367" i="18"/>
  <c r="H343" i="18"/>
  <c r="H342" i="18"/>
  <c r="AD348" i="18"/>
  <c r="AD351" i="18"/>
  <c r="V334" i="18"/>
  <c r="H299" i="18"/>
  <c r="L360" i="18"/>
  <c r="V310" i="18"/>
  <c r="AG298" i="18"/>
  <c r="AD302" i="18"/>
  <c r="H280" i="18"/>
  <c r="AG266" i="18"/>
  <c r="H337" i="18"/>
  <c r="X298" i="18"/>
  <c r="AE364" i="18"/>
  <c r="H279" i="18"/>
  <c r="V360" i="18"/>
  <c r="V302" i="18"/>
  <c r="AE312" i="18"/>
  <c r="W279" i="18"/>
  <c r="H339" i="18"/>
  <c r="H316" i="18"/>
  <c r="H301" i="18"/>
  <c r="AD353" i="18"/>
  <c r="V326" i="18"/>
  <c r="AE282" i="18"/>
  <c r="AD267" i="18"/>
  <c r="AG246" i="18"/>
  <c r="AD249" i="18"/>
  <c r="D356" i="18"/>
  <c r="AG302" i="18"/>
  <c r="AD297" i="18"/>
  <c r="AD261" i="18"/>
  <c r="AD298" i="18"/>
  <c r="W244" i="18"/>
  <c r="L257" i="18"/>
  <c r="V338" i="18"/>
  <c r="H312" i="18"/>
  <c r="AD276" i="18"/>
  <c r="V324" i="18"/>
  <c r="AG262" i="18"/>
  <c r="AE338" i="18"/>
  <c r="W340" i="18"/>
  <c r="AG330" i="18"/>
  <c r="AI330" i="18" s="1"/>
  <c r="CA376" i="21"/>
  <c r="V347" i="18"/>
  <c r="V349" i="18"/>
  <c r="AE251" i="18"/>
  <c r="AG251" i="18"/>
  <c r="W251" i="18"/>
  <c r="D288" i="18"/>
  <c r="V278" i="18"/>
  <c r="D289" i="18"/>
  <c r="V280" i="18"/>
  <c r="L293" i="18"/>
  <c r="L294" i="18"/>
  <c r="D301" i="18"/>
  <c r="V290" i="18"/>
  <c r="L302" i="18"/>
  <c r="L301" i="18"/>
  <c r="D314" i="18"/>
  <c r="V304" i="18"/>
  <c r="D330" i="18"/>
  <c r="V320" i="18"/>
  <c r="V322" i="18"/>
  <c r="V336" i="18"/>
  <c r="CA395" i="21"/>
  <c r="L382" i="18"/>
  <c r="W260" i="18"/>
  <c r="W276" i="18"/>
  <c r="W278" i="18"/>
  <c r="W282" i="18"/>
  <c r="W294" i="18"/>
  <c r="W302" i="18"/>
  <c r="W304" i="18"/>
  <c r="W312" i="18"/>
  <c r="W330" i="18"/>
  <c r="W338" i="18"/>
  <c r="H382" i="18"/>
  <c r="CA396" i="21"/>
  <c r="AL328" i="18"/>
  <c r="W344" i="18"/>
  <c r="AL382" i="18"/>
  <c r="D382" i="18"/>
  <c r="V354" i="18"/>
  <c r="AE382" i="18"/>
  <c r="AG371" i="18"/>
  <c r="AI371" i="18" s="1"/>
  <c r="AD382" i="18"/>
  <c r="V346" i="18"/>
  <c r="X346" i="18"/>
  <c r="X349" i="18"/>
  <c r="X350" i="18"/>
  <c r="V351" i="18"/>
  <c r="V352" i="18"/>
  <c r="X246" i="18"/>
  <c r="H258" i="18"/>
  <c r="V248" i="18"/>
  <c r="AD260" i="18"/>
  <c r="D261" i="18"/>
  <c r="D262" i="18"/>
  <c r="L262" i="18"/>
  <c r="X255" i="18"/>
  <c r="X345" i="18"/>
  <c r="L356" i="18"/>
  <c r="L362" i="18"/>
  <c r="X351" i="18"/>
  <c r="D255" i="18"/>
  <c r="D251" i="18"/>
  <c r="D248" i="18"/>
  <c r="D249" i="18"/>
  <c r="D254" i="18"/>
  <c r="D245" i="18"/>
  <c r="D246" i="18"/>
  <c r="L249" i="18"/>
  <c r="L253" i="18"/>
  <c r="L250" i="18"/>
  <c r="L255" i="18"/>
  <c r="L251" i="18"/>
  <c r="H252" i="18"/>
  <c r="H250" i="18"/>
  <c r="H256" i="18"/>
  <c r="H253" i="18"/>
  <c r="H251" i="18"/>
  <c r="H254" i="18"/>
  <c r="H248" i="18"/>
  <c r="AD246" i="18"/>
  <c r="AD253" i="18"/>
  <c r="AD248" i="18"/>
  <c r="AD255" i="18"/>
  <c r="AD247" i="18"/>
  <c r="AD254" i="18"/>
  <c r="AD251" i="18"/>
  <c r="AE245" i="18"/>
  <c r="AD252" i="18"/>
  <c r="X247" i="18"/>
  <c r="AG247" i="18"/>
  <c r="AD257" i="18"/>
  <c r="W249" i="18"/>
  <c r="H260" i="18"/>
  <c r="L260" i="18"/>
  <c r="X250" i="18"/>
  <c r="H262" i="18"/>
  <c r="H261" i="18"/>
  <c r="W253" i="18"/>
  <c r="H263" i="18"/>
  <c r="AE253" i="18"/>
  <c r="AD264" i="18"/>
  <c r="X253" i="18"/>
  <c r="L264" i="18"/>
  <c r="X254" i="18"/>
  <c r="L269" i="18"/>
  <c r="X258" i="18"/>
  <c r="AG261" i="18"/>
  <c r="V261" i="18"/>
  <c r="AE261" i="18"/>
  <c r="W262" i="18"/>
  <c r="H273" i="18"/>
  <c r="AD273" i="18"/>
  <c r="X262" i="18"/>
  <c r="AE274" i="18"/>
  <c r="AG263" i="18"/>
  <c r="V263" i="18"/>
  <c r="AE267" i="18"/>
  <c r="AG267" i="18"/>
  <c r="V267" i="18"/>
  <c r="AD278" i="18"/>
  <c r="AG269" i="18"/>
  <c r="AE269" i="18"/>
  <c r="X269" i="18"/>
  <c r="AI348" i="18"/>
  <c r="AI347" i="18"/>
  <c r="H372" i="18"/>
  <c r="L373" i="18"/>
  <c r="D373" i="18"/>
  <c r="AL374" i="18"/>
  <c r="AL375" i="18"/>
  <c r="L375" i="18"/>
  <c r="D375" i="18"/>
  <c r="AL381" i="18"/>
  <c r="L381" i="18"/>
  <c r="D381" i="18"/>
  <c r="V268" i="18"/>
  <c r="V270" i="18"/>
  <c r="AL378" i="18"/>
  <c r="L379" i="18"/>
  <c r="D379" i="18"/>
  <c r="AD381" i="18"/>
  <c r="H381" i="18"/>
  <c r="V380" i="18"/>
  <c r="CA393" i="21"/>
  <c r="CA392" i="21"/>
  <c r="CA390" i="21"/>
  <c r="CA364" i="21"/>
  <c r="CA366" i="21"/>
  <c r="CA369" i="21"/>
  <c r="CA367" i="21"/>
  <c r="CA371" i="21"/>
  <c r="CA374" i="21"/>
  <c r="CA365" i="21"/>
  <c r="CA372" i="21"/>
  <c r="CA370" i="21"/>
  <c r="CA375" i="21"/>
  <c r="CA373" i="21"/>
  <c r="CA368" i="21"/>
  <c r="CA379" i="21"/>
  <c r="CA381" i="21"/>
  <c r="CA384" i="21"/>
  <c r="CA385" i="21"/>
  <c r="CA382" i="21"/>
  <c r="CA389" i="21"/>
  <c r="CA378" i="21"/>
  <c r="CA387" i="21"/>
  <c r="CA380" i="21"/>
  <c r="CA386" i="21"/>
  <c r="CA383" i="21"/>
  <c r="CA388" i="21"/>
  <c r="CA391" i="21"/>
  <c r="CA394" i="21"/>
  <c r="AG380" i="18"/>
  <c r="AI380" i="18" s="1"/>
  <c r="AJ391" i="18" s="1"/>
  <c r="AK391" i="18" s="1"/>
  <c r="Z245" i="18"/>
  <c r="Y245" i="18"/>
  <c r="Z247" i="18"/>
  <c r="Y247" i="18"/>
  <c r="Z249" i="18"/>
  <c r="Y249" i="18"/>
  <c r="V250" i="18"/>
  <c r="Z251" i="18"/>
  <c r="Y251" i="18"/>
  <c r="Z253" i="18"/>
  <c r="Y253" i="18"/>
  <c r="V256" i="18"/>
  <c r="V258" i="18"/>
  <c r="Z259" i="18"/>
  <c r="Y259" i="18"/>
  <c r="Z260" i="18"/>
  <c r="Y260" i="18"/>
  <c r="Z261" i="18"/>
  <c r="Y261" i="18"/>
  <c r="Z264" i="18"/>
  <c r="Y264" i="18"/>
  <c r="Z265" i="18"/>
  <c r="Y265" i="18"/>
  <c r="Z266" i="18"/>
  <c r="Y266" i="18"/>
  <c r="Z267" i="18"/>
  <c r="Y267" i="18"/>
  <c r="Z268" i="18"/>
  <c r="Y268" i="18"/>
  <c r="Z269" i="18"/>
  <c r="Y269" i="18"/>
  <c r="Z270" i="18"/>
  <c r="Y270" i="18"/>
  <c r="X281" i="18"/>
  <c r="V288" i="18"/>
  <c r="X288" i="18"/>
  <c r="V297" i="18"/>
  <c r="Z339" i="18"/>
  <c r="Y339" i="18"/>
  <c r="Z340" i="18"/>
  <c r="Y340" i="18"/>
  <c r="Z341" i="18"/>
  <c r="Y341" i="18"/>
  <c r="AG342" i="18"/>
  <c r="AI342" i="18" s="1"/>
  <c r="Z342" i="18"/>
  <c r="Y342" i="18"/>
  <c r="Z343" i="18"/>
  <c r="Y343" i="18"/>
  <c r="Z344" i="18"/>
  <c r="Y344" i="18"/>
  <c r="Z355" i="18"/>
  <c r="Y355" i="18"/>
  <c r="AE369" i="18"/>
  <c r="Z357" i="18"/>
  <c r="Y357" i="18"/>
  <c r="Z359" i="18"/>
  <c r="Y359" i="18"/>
  <c r="Z361" i="18"/>
  <c r="Y361" i="18"/>
  <c r="Z365" i="18"/>
  <c r="Y365" i="18"/>
  <c r="Z369" i="18"/>
  <c r="Y369" i="18"/>
  <c r="Z370" i="18"/>
  <c r="Y370" i="18"/>
  <c r="Z371" i="18"/>
  <c r="Y371" i="18"/>
  <c r="Z374" i="18"/>
  <c r="Y374" i="18"/>
  <c r="Z375" i="18"/>
  <c r="Y375" i="18"/>
  <c r="Z376" i="18"/>
  <c r="Y376" i="18"/>
  <c r="Z377" i="18"/>
  <c r="Y377" i="18"/>
  <c r="Z345" i="18"/>
  <c r="Y345" i="18"/>
  <c r="Z346" i="18"/>
  <c r="Y346" i="18"/>
  <c r="Z347" i="18"/>
  <c r="Y347" i="18"/>
  <c r="Z348" i="18"/>
  <c r="Y348" i="18"/>
  <c r="Z349" i="18"/>
  <c r="Y349" i="18"/>
  <c r="Z350" i="18"/>
  <c r="Y350" i="18"/>
  <c r="Z351" i="18"/>
  <c r="Y351" i="18"/>
  <c r="Z352" i="18"/>
  <c r="Y352" i="18"/>
  <c r="Z244" i="18"/>
  <c r="Y244" i="18"/>
  <c r="AE246" i="18"/>
  <c r="Z246" i="18"/>
  <c r="Y246" i="18"/>
  <c r="Z248" i="18"/>
  <c r="Y248" i="18"/>
  <c r="Z250" i="18"/>
  <c r="Y250" i="18"/>
  <c r="Z252" i="18"/>
  <c r="Y252" i="18"/>
  <c r="Z254" i="18"/>
  <c r="Y254" i="18"/>
  <c r="AE255" i="18"/>
  <c r="Z255" i="18"/>
  <c r="Y255" i="18"/>
  <c r="Z256" i="18"/>
  <c r="Y256" i="18"/>
  <c r="Z257" i="18"/>
  <c r="Y257" i="18"/>
  <c r="Z258" i="18"/>
  <c r="Y258" i="18"/>
  <c r="Z262" i="18"/>
  <c r="Y262" i="18"/>
  <c r="Z263" i="18"/>
  <c r="Y263" i="18"/>
  <c r="Z271" i="18"/>
  <c r="Y271" i="18"/>
  <c r="Z272" i="18"/>
  <c r="Y272" i="18"/>
  <c r="Z273" i="18"/>
  <c r="Y273" i="18"/>
  <c r="AG274" i="18"/>
  <c r="Z274" i="18"/>
  <c r="Y274" i="18"/>
  <c r="Z275" i="18"/>
  <c r="Y275" i="18"/>
  <c r="Z276" i="18"/>
  <c r="Y276" i="18"/>
  <c r="Z277" i="18"/>
  <c r="Y277" i="18"/>
  <c r="Z278" i="18"/>
  <c r="Y278" i="18"/>
  <c r="Z279" i="18"/>
  <c r="Y279" i="18"/>
  <c r="Z280" i="18"/>
  <c r="Y280" i="18"/>
  <c r="Z281" i="18"/>
  <c r="Y281" i="18"/>
  <c r="Z282" i="18"/>
  <c r="Y282" i="18"/>
  <c r="Z283" i="18"/>
  <c r="Y283" i="18"/>
  <c r="Z284" i="18"/>
  <c r="Y284" i="18"/>
  <c r="AG285" i="18"/>
  <c r="Z285" i="18"/>
  <c r="Y285" i="18"/>
  <c r="Z286" i="18"/>
  <c r="Y286" i="18"/>
  <c r="Z287" i="18"/>
  <c r="Y287" i="18"/>
  <c r="Z288" i="18"/>
  <c r="Y288" i="18"/>
  <c r="Z289" i="18"/>
  <c r="Y289" i="18"/>
  <c r="Z290" i="18"/>
  <c r="Y290" i="18"/>
  <c r="Z291" i="18"/>
  <c r="Y291" i="18"/>
  <c r="Z292" i="18"/>
  <c r="Y292" i="18"/>
  <c r="Z293" i="18"/>
  <c r="Y293" i="18"/>
  <c r="Z294" i="18"/>
  <c r="Y294" i="18"/>
  <c r="Z295" i="18"/>
  <c r="Y295" i="18"/>
  <c r="AG296" i="18"/>
  <c r="Z296" i="18"/>
  <c r="Y296" i="18"/>
  <c r="Z297" i="18"/>
  <c r="Y297" i="18"/>
  <c r="Z298" i="18"/>
  <c r="Y298" i="18"/>
  <c r="Z299" i="18"/>
  <c r="Y299" i="18"/>
  <c r="AG300" i="18"/>
  <c r="Z300" i="18"/>
  <c r="Y300" i="18"/>
  <c r="Z301" i="18"/>
  <c r="Y301" i="18"/>
  <c r="Z302" i="18"/>
  <c r="Y302" i="18"/>
  <c r="Z303" i="18"/>
  <c r="Y303" i="18"/>
  <c r="Z304" i="18"/>
  <c r="Y304" i="18"/>
  <c r="Z305" i="18"/>
  <c r="Y305" i="18"/>
  <c r="Z306" i="18"/>
  <c r="Y306" i="18"/>
  <c r="Z307" i="18"/>
  <c r="Y307" i="18"/>
  <c r="Z308" i="18"/>
  <c r="Y308" i="18"/>
  <c r="Z309" i="18"/>
  <c r="Y309" i="18"/>
  <c r="Z310" i="18"/>
  <c r="Y310" i="18"/>
  <c r="Z311" i="18"/>
  <c r="Y311" i="18"/>
  <c r="Z312" i="18"/>
  <c r="Y312" i="18"/>
  <c r="AG313" i="18"/>
  <c r="AI313" i="18" s="1"/>
  <c r="Z313" i="18"/>
  <c r="Y313" i="18"/>
  <c r="Z314" i="18"/>
  <c r="Y314" i="18"/>
  <c r="AG315" i="18"/>
  <c r="AI315" i="18" s="1"/>
  <c r="Z315" i="18"/>
  <c r="Y315" i="18"/>
  <c r="Z316" i="18"/>
  <c r="Y316" i="18"/>
  <c r="Z317" i="18"/>
  <c r="Y317" i="18"/>
  <c r="Z318" i="18"/>
  <c r="Y318" i="18"/>
  <c r="Z319" i="18"/>
  <c r="Y319" i="18"/>
  <c r="Z320" i="18"/>
  <c r="Y320" i="18"/>
  <c r="AG321" i="18"/>
  <c r="AI321" i="18" s="1"/>
  <c r="Z321" i="18"/>
  <c r="Y321" i="18"/>
  <c r="Z322" i="18"/>
  <c r="Y322" i="18"/>
  <c r="Z323" i="18"/>
  <c r="Y323" i="18"/>
  <c r="AG324" i="18"/>
  <c r="AI324" i="18" s="1"/>
  <c r="Z324" i="18"/>
  <c r="Y324" i="18"/>
  <c r="Z325" i="18"/>
  <c r="Y325" i="18"/>
  <c r="Z326" i="18"/>
  <c r="Y326" i="18"/>
  <c r="Z327" i="18"/>
  <c r="Y327" i="18"/>
  <c r="Z328" i="18"/>
  <c r="Y328" i="18"/>
  <c r="AG329" i="18"/>
  <c r="AI329" i="18" s="1"/>
  <c r="Z329" i="18"/>
  <c r="Y329" i="18"/>
  <c r="Z330" i="18"/>
  <c r="Y330" i="18"/>
  <c r="Z331" i="18"/>
  <c r="Y331" i="18"/>
  <c r="Z332" i="18"/>
  <c r="Y332" i="18"/>
  <c r="Z333" i="18"/>
  <c r="Y333" i="18"/>
  <c r="Z334" i="18"/>
  <c r="Y334" i="18"/>
  <c r="Z335" i="18"/>
  <c r="Y335" i="18"/>
  <c r="Z336" i="18"/>
  <c r="Y336" i="18"/>
  <c r="Z337" i="18"/>
  <c r="Y337" i="18"/>
  <c r="Z338" i="18"/>
  <c r="Y338" i="18"/>
  <c r="Z353" i="18"/>
  <c r="Y353" i="18"/>
  <c r="Z354" i="18"/>
  <c r="Y354" i="18"/>
  <c r="Z356" i="18"/>
  <c r="Y356" i="18"/>
  <c r="Z358" i="18"/>
  <c r="Y358" i="18"/>
  <c r="Z360" i="18"/>
  <c r="Y360" i="18"/>
  <c r="Z362" i="18"/>
  <c r="Y362" i="18"/>
  <c r="AE375" i="18"/>
  <c r="Z363" i="18"/>
  <c r="Y363" i="18"/>
  <c r="Z364" i="18"/>
  <c r="Y364" i="18"/>
  <c r="Z366" i="18"/>
  <c r="Y366" i="18"/>
  <c r="Z367" i="18"/>
  <c r="Y367" i="18"/>
  <c r="Z368" i="18"/>
  <c r="Y368" i="18"/>
  <c r="V372" i="18"/>
  <c r="Z372" i="18"/>
  <c r="Y372" i="18"/>
  <c r="AG373" i="18"/>
  <c r="AI373" i="18" s="1"/>
  <c r="Z373" i="18"/>
  <c r="Y373" i="18"/>
  <c r="Z378" i="18"/>
  <c r="Y378" i="18"/>
  <c r="AG379" i="18"/>
  <c r="AI379" i="18" s="1"/>
  <c r="Z379" i="18"/>
  <c r="Y379" i="18"/>
  <c r="Z380" i="18"/>
  <c r="Y380" i="18"/>
  <c r="AE288" i="18"/>
  <c r="X276" i="18"/>
  <c r="D380" i="18"/>
  <c r="V377" i="18"/>
  <c r="X377" i="18"/>
  <c r="X251" i="18"/>
  <c r="V272" i="18"/>
  <c r="L283" i="18"/>
  <c r="X279" i="18"/>
  <c r="L297" i="18"/>
  <c r="W296" i="18"/>
  <c r="AE309" i="18"/>
  <c r="V308" i="18"/>
  <c r="X334" i="18"/>
  <c r="V344" i="18"/>
  <c r="AD367" i="18"/>
  <c r="L372" i="18"/>
  <c r="D372" i="18"/>
  <c r="AD373" i="18"/>
  <c r="H373" i="18"/>
  <c r="H375" i="18"/>
  <c r="AL376" i="18"/>
  <c r="AD379" i="18"/>
  <c r="H379" i="18"/>
  <c r="AL380" i="18"/>
  <c r="X373" i="18"/>
  <c r="V374" i="18"/>
  <c r="V375" i="18"/>
  <c r="V376" i="18"/>
  <c r="V378" i="18"/>
  <c r="X340" i="18"/>
  <c r="V368" i="18"/>
  <c r="V369" i="18"/>
  <c r="X323" i="18"/>
  <c r="AG363" i="18"/>
  <c r="AI363" i="18" s="1"/>
  <c r="AG374" i="18"/>
  <c r="AI374" i="18" s="1"/>
  <c r="W377" i="18"/>
  <c r="DC322" i="21"/>
  <c r="DC305" i="21"/>
  <c r="DC292" i="21"/>
  <c r="DC278" i="21"/>
  <c r="DC253" i="21"/>
  <c r="DC245" i="21"/>
  <c r="DC231" i="21"/>
  <c r="DC113" i="21"/>
  <c r="DC209" i="21"/>
  <c r="DC178" i="21"/>
  <c r="DC174" i="21"/>
  <c r="DC170" i="21"/>
  <c r="DC166" i="21"/>
  <c r="DC131" i="21"/>
  <c r="DC332" i="21"/>
  <c r="DC330" i="21"/>
  <c r="DC100" i="21"/>
  <c r="DC108" i="21"/>
  <c r="DC319" i="21"/>
  <c r="DC315" i="21"/>
  <c r="DC293" i="21"/>
  <c r="DC279" i="21"/>
  <c r="DC272" i="21"/>
  <c r="DC254" i="21"/>
  <c r="DC249" i="21"/>
  <c r="DC235" i="21"/>
  <c r="DC200" i="21"/>
  <c r="DC191" i="21"/>
  <c r="DC190" i="21"/>
  <c r="DC123" i="21"/>
  <c r="DC115" i="21"/>
  <c r="DC106" i="21"/>
  <c r="CA102" i="21"/>
  <c r="DC98" i="21"/>
  <c r="CA108" i="21"/>
  <c r="DC91" i="21"/>
  <c r="DC356" i="21"/>
  <c r="CA346" i="21"/>
  <c r="CA347" i="21"/>
  <c r="BX66" i="21"/>
  <c r="DC347" i="21"/>
  <c r="DC104" i="21"/>
  <c r="DC128" i="21"/>
  <c r="DC148" i="21"/>
  <c r="DC263" i="21"/>
  <c r="BX327" i="21"/>
  <c r="DC175" i="21"/>
  <c r="DC171" i="21"/>
  <c r="DC97" i="21"/>
  <c r="DC49" i="21"/>
  <c r="DC351" i="21"/>
  <c r="DC365" i="21"/>
  <c r="DC82" i="21"/>
  <c r="DC74" i="21"/>
  <c r="DC328" i="21"/>
  <c r="DC334" i="21"/>
  <c r="DC346" i="21"/>
  <c r="DC352" i="21"/>
  <c r="DC368" i="21"/>
  <c r="X371" i="18"/>
  <c r="DB45" i="21"/>
  <c r="DC58" i="21"/>
  <c r="DC62" i="21"/>
  <c r="DC79" i="21"/>
  <c r="L371" i="18"/>
  <c r="BS381" i="21"/>
  <c r="AD380" i="18"/>
  <c r="L380" i="18"/>
  <c r="H380" i="18"/>
  <c r="BX391" i="21"/>
  <c r="BX392" i="21"/>
  <c r="DC280" i="21" l="1"/>
  <c r="DB245" i="21"/>
  <c r="DC107" i="21"/>
  <c r="BX89" i="21"/>
  <c r="D524" i="21"/>
  <c r="DC192" i="21"/>
  <c r="DC140" i="21"/>
  <c r="DC248" i="21"/>
  <c r="DC56" i="21"/>
  <c r="DC376" i="21"/>
  <c r="DC59" i="21"/>
  <c r="DC177" i="21"/>
  <c r="DC144" i="21"/>
  <c r="DC105" i="21"/>
  <c r="DC119" i="21"/>
  <c r="DC240" i="21"/>
  <c r="DC321" i="21"/>
  <c r="DC291" i="21"/>
  <c r="DC125" i="21"/>
  <c r="DA427" i="21"/>
  <c r="DC391" i="21"/>
  <c r="DA426" i="21"/>
  <c r="DC208" i="21"/>
  <c r="DC215" i="21"/>
  <c r="DC46" i="21"/>
  <c r="DC355" i="21"/>
  <c r="DC348" i="21"/>
  <c r="DC43" i="21"/>
  <c r="DC163" i="21"/>
  <c r="DC136" i="21"/>
  <c r="DC73" i="21"/>
  <c r="DC122" i="21"/>
  <c r="DA279" i="21"/>
  <c r="DC199" i="21"/>
  <c r="DC210" i="21"/>
  <c r="DA425" i="21"/>
  <c r="DC218" i="21"/>
  <c r="DC118" i="21"/>
  <c r="DC226" i="21"/>
  <c r="DC267" i="21"/>
  <c r="DC195" i="21"/>
  <c r="DC360" i="21"/>
  <c r="DC64" i="21"/>
  <c r="DC96" i="21"/>
  <c r="DC188" i="21"/>
  <c r="DC213" i="21"/>
  <c r="DC275" i="21"/>
  <c r="DC366" i="21"/>
  <c r="DC236" i="21"/>
  <c r="DC42" i="21"/>
  <c r="DC153" i="21"/>
  <c r="DC167" i="21"/>
  <c r="DC57" i="21"/>
  <c r="DC289" i="21"/>
  <c r="DC324" i="21"/>
  <c r="DC268" i="21"/>
  <c r="DC132" i="21"/>
  <c r="DC169" i="21"/>
  <c r="DC232" i="21"/>
  <c r="DC287" i="21"/>
  <c r="DC326" i="21"/>
  <c r="DC206" i="21"/>
  <c r="DC299" i="21"/>
  <c r="DC70" i="21"/>
  <c r="DC387" i="21"/>
  <c r="DC172" i="21"/>
  <c r="DC201" i="21"/>
  <c r="DC243" i="21"/>
  <c r="DC353" i="21"/>
  <c r="DC84" i="21"/>
  <c r="DC318" i="21"/>
  <c r="DC344" i="21"/>
  <c r="DC202" i="21"/>
  <c r="DC154" i="21"/>
  <c r="DC157" i="21"/>
  <c r="DB193" i="21"/>
  <c r="DC256" i="21"/>
  <c r="DA424" i="21"/>
  <c r="DB40" i="21"/>
  <c r="DC308" i="21"/>
  <c r="DC227" i="21"/>
  <c r="DB286" i="21"/>
  <c r="DA233" i="21"/>
  <c r="DC382" i="21"/>
  <c r="DA417" i="21"/>
  <c r="DA421" i="21"/>
  <c r="DA423" i="21"/>
  <c r="DA418" i="21"/>
  <c r="DA422" i="21"/>
  <c r="DB261" i="21"/>
  <c r="BX82" i="21"/>
  <c r="DC384" i="21"/>
  <c r="DA419" i="21"/>
  <c r="DB61" i="21"/>
  <c r="DC362" i="21"/>
  <c r="DC120" i="21"/>
  <c r="DC183" i="21"/>
  <c r="DC329" i="21"/>
  <c r="DC269" i="21"/>
  <c r="DC159" i="21"/>
  <c r="DC189" i="21"/>
  <c r="DC285" i="21"/>
  <c r="DB124" i="21"/>
  <c r="DC385" i="21"/>
  <c r="DA420" i="21"/>
  <c r="DB140" i="21"/>
  <c r="BX80" i="21"/>
  <c r="BX68" i="21"/>
  <c r="DC40" i="21"/>
  <c r="DC151" i="21"/>
  <c r="DC265" i="21"/>
  <c r="DB16" i="21"/>
  <c r="DC89" i="21"/>
  <c r="DC150" i="21"/>
  <c r="DC211" i="21"/>
  <c r="DB104" i="21"/>
  <c r="DB379" i="21"/>
  <c r="DA110" i="21"/>
  <c r="DB191" i="21"/>
  <c r="DC72" i="21"/>
  <c r="DC85" i="21"/>
  <c r="DB272" i="21"/>
  <c r="DC141" i="21"/>
  <c r="DC39" i="21"/>
  <c r="DC165" i="21"/>
  <c r="DA119" i="21"/>
  <c r="DA157" i="21"/>
  <c r="DA312" i="21"/>
  <c r="DB33" i="21"/>
  <c r="DA286" i="21"/>
  <c r="DA360" i="21"/>
  <c r="DA43" i="21"/>
  <c r="DB148" i="21"/>
  <c r="DA252" i="21"/>
  <c r="DB114" i="21"/>
  <c r="DA306" i="21"/>
  <c r="BX87" i="21"/>
  <c r="DB46" i="21"/>
  <c r="DB327" i="21"/>
  <c r="DC371" i="21"/>
  <c r="DC76" i="21"/>
  <c r="DA117" i="21"/>
  <c r="DA374" i="21"/>
  <c r="DB52" i="21"/>
  <c r="DA202" i="21"/>
  <c r="DB147" i="21"/>
  <c r="DC359" i="21"/>
  <c r="DA111" i="21"/>
  <c r="DC47" i="21"/>
  <c r="DC53" i="21"/>
  <c r="DC155" i="21"/>
  <c r="DB174" i="21"/>
  <c r="DC112" i="21"/>
  <c r="DA134" i="21"/>
  <c r="DC134" i="21"/>
  <c r="DC182" i="21"/>
  <c r="DA143" i="21"/>
  <c r="DC129" i="21"/>
  <c r="DA165" i="21"/>
  <c r="DA313" i="21"/>
  <c r="DA397" i="21"/>
  <c r="DB196" i="21"/>
  <c r="H524" i="21"/>
  <c r="DB144" i="21"/>
  <c r="DB322" i="21"/>
  <c r="DA237" i="21"/>
  <c r="DC173" i="21"/>
  <c r="DC343" i="21"/>
  <c r="DA354" i="21"/>
  <c r="DB343" i="21"/>
  <c r="DB137" i="21"/>
  <c r="DB271" i="21"/>
  <c r="DA403" i="21"/>
  <c r="DB44" i="21"/>
  <c r="DA103" i="21"/>
  <c r="DA242" i="21"/>
  <c r="DA272" i="21"/>
  <c r="DB266" i="21"/>
  <c r="DB352" i="21"/>
  <c r="DA58" i="21"/>
  <c r="DA207" i="21"/>
  <c r="DA411" i="21"/>
  <c r="DB109" i="21"/>
  <c r="DB291" i="21"/>
  <c r="DB123" i="21"/>
  <c r="DB158" i="21"/>
  <c r="DA293" i="21"/>
  <c r="DB194" i="21"/>
  <c r="DB241" i="21"/>
  <c r="DA326" i="21"/>
  <c r="BX88" i="21"/>
  <c r="DB115" i="21"/>
  <c r="DA226" i="21"/>
  <c r="DA199" i="21"/>
  <c r="DB157" i="21"/>
  <c r="DC288" i="21"/>
  <c r="DA191" i="21"/>
  <c r="DB176" i="21"/>
  <c r="DB268" i="21"/>
  <c r="DA370" i="21"/>
  <c r="DB82" i="21"/>
  <c r="DB223" i="21"/>
  <c r="DA274" i="21"/>
  <c r="DA404" i="21"/>
  <c r="DA362" i="21"/>
  <c r="DB103" i="21"/>
  <c r="DB116" i="21"/>
  <c r="DB38" i="21"/>
  <c r="DB365" i="21"/>
  <c r="DB226" i="21"/>
  <c r="DA114" i="21"/>
  <c r="DA194" i="21"/>
  <c r="DB155" i="21"/>
  <c r="DC341" i="21"/>
  <c r="DB36" i="21"/>
  <c r="DA108" i="21"/>
  <c r="DA131" i="21"/>
  <c r="DB197" i="21"/>
  <c r="DB215" i="21"/>
  <c r="DB269" i="21"/>
  <c r="DB283" i="21"/>
  <c r="DC317" i="21"/>
  <c r="DB340" i="21"/>
  <c r="DB152" i="21"/>
  <c r="DB244" i="21"/>
  <c r="DB270" i="21"/>
  <c r="DC312" i="21"/>
  <c r="DA357" i="21"/>
  <c r="DB400" i="21"/>
  <c r="DC390" i="21"/>
  <c r="DB401" i="21"/>
  <c r="DB367" i="21"/>
  <c r="DC377" i="21"/>
  <c r="DB375" i="21"/>
  <c r="DB368" i="21"/>
  <c r="DB344" i="21"/>
  <c r="DB98" i="21"/>
  <c r="DB362" i="21"/>
  <c r="DC339" i="21"/>
  <c r="DB347" i="21"/>
  <c r="DB54" i="21"/>
  <c r="DC68" i="21"/>
  <c r="DB108" i="21"/>
  <c r="DC102" i="21"/>
  <c r="DA186" i="21"/>
  <c r="DB168" i="21"/>
  <c r="DB139" i="21"/>
  <c r="DC389" i="21"/>
  <c r="DA377" i="21"/>
  <c r="DB21" i="21"/>
  <c r="DB26" i="21"/>
  <c r="DA53" i="21"/>
  <c r="DC75" i="21"/>
  <c r="DB106" i="21"/>
  <c r="DB138" i="21"/>
  <c r="DA217" i="21"/>
  <c r="DA218" i="21"/>
  <c r="DA228" i="21"/>
  <c r="DA243" i="21"/>
  <c r="DA263" i="21"/>
  <c r="DC261" i="21"/>
  <c r="DA330" i="21"/>
  <c r="DB312" i="21"/>
  <c r="DB315" i="21"/>
  <c r="DA372" i="21"/>
  <c r="DB141" i="21"/>
  <c r="DB142" i="21"/>
  <c r="DB189" i="21"/>
  <c r="DC207" i="21"/>
  <c r="DA149" i="21"/>
  <c r="DC126" i="21"/>
  <c r="DC146" i="21"/>
  <c r="DA288" i="21"/>
  <c r="DB267" i="21"/>
  <c r="DB289" i="21"/>
  <c r="DC282" i="21"/>
  <c r="DB309" i="21"/>
  <c r="DA337" i="21"/>
  <c r="DC307" i="21"/>
  <c r="DC310" i="21"/>
  <c r="DC313" i="21"/>
  <c r="DC325" i="21"/>
  <c r="DA402" i="21"/>
  <c r="DB39" i="21"/>
  <c r="DA115" i="21"/>
  <c r="DA195" i="21"/>
  <c r="DA331" i="21"/>
  <c r="DA407" i="21"/>
  <c r="DA256" i="21"/>
  <c r="DA398" i="21"/>
  <c r="DB404" i="21"/>
  <c r="DB403" i="21"/>
  <c r="DA412" i="21"/>
  <c r="DA409" i="21"/>
  <c r="DA394" i="21"/>
  <c r="DB383" i="21"/>
  <c r="DA416" i="21"/>
  <c r="DC373" i="21"/>
  <c r="DA408" i="21"/>
  <c r="DA414" i="21"/>
  <c r="DC392" i="21"/>
  <c r="DC83" i="21"/>
  <c r="DC44" i="21"/>
  <c r="DB370" i="21"/>
  <c r="DB357" i="21"/>
  <c r="DB345" i="21"/>
  <c r="DB42" i="21"/>
  <c r="DA210" i="21"/>
  <c r="DA298" i="21"/>
  <c r="DA55" i="21"/>
  <c r="DB88" i="21"/>
  <c r="DA154" i="21"/>
  <c r="DA170" i="21"/>
  <c r="DB195" i="21"/>
  <c r="DA225" i="21"/>
  <c r="DB235" i="21"/>
  <c r="DA318" i="21"/>
  <c r="DB314" i="21"/>
  <c r="DA238" i="21"/>
  <c r="DB329" i="21"/>
  <c r="DB380" i="21"/>
  <c r="DA405" i="21"/>
  <c r="DB63" i="21"/>
  <c r="DB402" i="21"/>
  <c r="DA413" i="21"/>
  <c r="DB397" i="21"/>
  <c r="DB399" i="21"/>
  <c r="DA410" i="21"/>
  <c r="DA401" i="21"/>
  <c r="DC393" i="21"/>
  <c r="DC378" i="21"/>
  <c r="DB373" i="21"/>
  <c r="DB85" i="21"/>
  <c r="DC361" i="21"/>
  <c r="DC51" i="21"/>
  <c r="DC161" i="21"/>
  <c r="DC262" i="21"/>
  <c r="DB131" i="21"/>
  <c r="DC135" i="21"/>
  <c r="DB206" i="21"/>
  <c r="DA257" i="21"/>
  <c r="DA289" i="21"/>
  <c r="DB328" i="21"/>
  <c r="DA159" i="21"/>
  <c r="DB192" i="21"/>
  <c r="DB232" i="21"/>
  <c r="DB311" i="21"/>
  <c r="DA355" i="21"/>
  <c r="DA415" i="21"/>
  <c r="DA400" i="21"/>
  <c r="DB22" i="21"/>
  <c r="BS66" i="21"/>
  <c r="DB67" i="21" s="1"/>
  <c r="DB257" i="21"/>
  <c r="DA323" i="21"/>
  <c r="R524" i="21"/>
  <c r="DB398" i="21"/>
  <c r="DA406" i="21"/>
  <c r="DA399" i="21"/>
  <c r="AJ390" i="18"/>
  <c r="AK390" i="18" s="1"/>
  <c r="AJ389" i="18"/>
  <c r="AK389" i="18" s="1"/>
  <c r="AJ388" i="18"/>
  <c r="AK388" i="18" s="1"/>
  <c r="AJ387" i="18"/>
  <c r="AK387" i="18" s="1"/>
  <c r="AJ386" i="18"/>
  <c r="AK386" i="18" s="1"/>
  <c r="AK524" i="21"/>
  <c r="T524" i="21"/>
  <c r="AW524" i="21"/>
  <c r="F524" i="21"/>
  <c r="AJ385" i="18"/>
  <c r="AK385" i="18" s="1"/>
  <c r="F6" i="19"/>
  <c r="G6" i="19"/>
  <c r="AJ384" i="18"/>
  <c r="AK384" i="18" s="1"/>
  <c r="AL524" i="21"/>
  <c r="AT524" i="21"/>
  <c r="Y524" i="21"/>
  <c r="L524" i="21"/>
  <c r="AZ524" i="21"/>
  <c r="AF524" i="21"/>
  <c r="G524" i="21"/>
  <c r="S524" i="21"/>
  <c r="BB524" i="21"/>
  <c r="AN524" i="21"/>
  <c r="AE524" i="21"/>
  <c r="M524" i="21"/>
  <c r="BA524" i="21"/>
  <c r="AY524" i="21"/>
  <c r="H10" i="19"/>
  <c r="H5" i="19"/>
  <c r="G28" i="19"/>
  <c r="AJ337" i="18"/>
  <c r="AK337" i="18" s="1"/>
  <c r="DB163" i="21"/>
  <c r="DB161" i="21"/>
  <c r="DA211" i="21"/>
  <c r="DA209" i="21"/>
  <c r="DB183" i="21"/>
  <c r="DB181" i="21"/>
  <c r="DB179" i="21"/>
  <c r="DB177" i="21"/>
  <c r="DC251" i="21"/>
  <c r="DA283" i="21"/>
  <c r="DA285" i="21"/>
  <c r="DA282" i="21"/>
  <c r="DB394" i="21"/>
  <c r="DC383" i="21"/>
  <c r="DA380" i="21"/>
  <c r="DA52" i="21"/>
  <c r="DB27" i="21"/>
  <c r="DA60" i="21"/>
  <c r="DB35" i="21"/>
  <c r="DC142" i="21"/>
  <c r="DA176" i="21"/>
  <c r="DA174" i="21"/>
  <c r="DA167" i="21"/>
  <c r="DB151" i="21"/>
  <c r="DB149" i="21"/>
  <c r="DA172" i="21"/>
  <c r="DA169" i="21"/>
  <c r="DC217" i="21"/>
  <c r="DA249" i="21"/>
  <c r="DA251" i="21"/>
  <c r="DC233" i="21"/>
  <c r="DA267" i="21"/>
  <c r="DB239" i="21"/>
  <c r="DA259" i="21"/>
  <c r="DB284" i="21"/>
  <c r="DB282" i="21"/>
  <c r="DB280" i="21"/>
  <c r="DB278" i="21"/>
  <c r="DB279" i="21"/>
  <c r="DB277" i="21"/>
  <c r="DC316" i="21"/>
  <c r="DA342" i="21"/>
  <c r="DA340" i="21"/>
  <c r="DA346" i="21"/>
  <c r="DA341" i="21"/>
  <c r="DA338" i="21"/>
  <c r="DB252" i="21"/>
  <c r="DA275" i="21"/>
  <c r="DA364" i="21"/>
  <c r="DA359" i="21"/>
  <c r="DB334" i="21"/>
  <c r="DA128" i="21"/>
  <c r="DA126" i="21"/>
  <c r="DC110" i="21"/>
  <c r="DA144" i="21"/>
  <c r="DA138" i="21"/>
  <c r="DB119" i="21"/>
  <c r="DB118" i="21"/>
  <c r="DB117" i="21"/>
  <c r="DA140" i="21"/>
  <c r="DB208" i="21"/>
  <c r="DC198" i="21"/>
  <c r="DA231" i="21"/>
  <c r="DB205" i="21"/>
  <c r="DB204" i="21"/>
  <c r="DA227" i="21"/>
  <c r="DB201" i="21"/>
  <c r="DB200" i="21"/>
  <c r="DA223" i="21"/>
  <c r="DA219" i="21"/>
  <c r="DA73" i="21"/>
  <c r="DB53" i="21"/>
  <c r="DA369" i="21"/>
  <c r="DB339" i="21"/>
  <c r="DA99" i="21"/>
  <c r="DA109" i="21"/>
  <c r="DB90" i="21"/>
  <c r="DB96" i="21"/>
  <c r="DB364" i="21"/>
  <c r="DB359" i="21"/>
  <c r="DA371" i="21"/>
  <c r="DA65" i="21"/>
  <c r="DA69" i="21"/>
  <c r="DB58" i="21"/>
  <c r="DC80" i="21"/>
  <c r="DA136" i="21"/>
  <c r="DB166" i="21"/>
  <c r="DA200" i="21"/>
  <c r="DB182" i="21"/>
  <c r="DB275" i="21"/>
  <c r="DB159" i="21"/>
  <c r="DA171" i="21"/>
  <c r="DA147" i="21"/>
  <c r="DC370" i="21"/>
  <c r="DB355" i="21"/>
  <c r="DB18" i="21"/>
  <c r="DA45" i="21"/>
  <c r="DB25" i="21"/>
  <c r="DB28" i="21"/>
  <c r="DA62" i="21"/>
  <c r="DB84" i="21"/>
  <c r="DB86" i="21"/>
  <c r="DB102" i="21"/>
  <c r="DB128" i="21"/>
  <c r="DA220" i="21"/>
  <c r="DA229" i="21"/>
  <c r="DB209" i="21"/>
  <c r="DB229" i="21"/>
  <c r="DA261" i="21"/>
  <c r="DB255" i="21"/>
  <c r="DB260" i="21"/>
  <c r="DB281" i="21"/>
  <c r="DA307" i="21"/>
  <c r="DA322" i="21"/>
  <c r="DA334" i="21"/>
  <c r="DA339" i="21"/>
  <c r="DA350" i="21"/>
  <c r="DA358" i="21"/>
  <c r="DA315" i="21"/>
  <c r="DB127" i="21"/>
  <c r="DC152" i="21"/>
  <c r="DA197" i="21"/>
  <c r="DC176" i="21"/>
  <c r="DA244" i="21"/>
  <c r="DA304" i="21"/>
  <c r="DA325" i="21"/>
  <c r="DB156" i="21"/>
  <c r="DB222" i="21"/>
  <c r="DB225" i="21"/>
  <c r="DB236" i="21"/>
  <c r="DB240" i="21"/>
  <c r="DC246" i="21"/>
  <c r="DA310" i="21"/>
  <c r="DB297" i="21"/>
  <c r="DB303" i="21"/>
  <c r="DB307" i="21"/>
  <c r="DA335" i="21"/>
  <c r="DB321" i="21"/>
  <c r="DB325" i="21"/>
  <c r="DA353" i="21"/>
  <c r="DA215" i="21"/>
  <c r="DA213" i="21"/>
  <c r="DC237" i="21"/>
  <c r="DA270" i="21"/>
  <c r="DC277" i="21"/>
  <c r="DB285" i="21"/>
  <c r="DB287" i="21"/>
  <c r="DA378" i="21"/>
  <c r="DA48" i="21"/>
  <c r="DB23" i="21"/>
  <c r="DA160" i="21"/>
  <c r="DA158" i="21"/>
  <c r="DA178" i="21"/>
  <c r="DA273" i="21"/>
  <c r="DB250" i="21"/>
  <c r="DB371" i="21"/>
  <c r="DB363" i="21"/>
  <c r="DA373" i="21"/>
  <c r="DA363" i="21"/>
  <c r="DB81" i="21"/>
  <c r="DB94" i="21"/>
  <c r="DB372" i="21"/>
  <c r="DB64" i="21"/>
  <c r="DB79" i="21"/>
  <c r="DA116" i="21"/>
  <c r="DB113" i="21"/>
  <c r="DB164" i="21"/>
  <c r="DB172" i="21"/>
  <c r="DB180" i="21"/>
  <c r="DB188" i="21"/>
  <c r="DB273" i="21"/>
  <c r="DB393" i="21"/>
  <c r="DC367" i="21"/>
  <c r="DA379" i="21"/>
  <c r="DB17" i="21"/>
  <c r="DA59" i="21"/>
  <c r="DB97" i="21"/>
  <c r="DA125" i="21"/>
  <c r="DB110" i="21"/>
  <c r="DB146" i="21"/>
  <c r="DA221" i="21"/>
  <c r="DA247" i="21"/>
  <c r="DB233" i="21"/>
  <c r="DB243" i="21"/>
  <c r="DA305" i="21"/>
  <c r="DB304" i="21"/>
  <c r="DA361" i="21"/>
  <c r="DB111" i="21"/>
  <c r="DA367" i="21"/>
  <c r="DA168" i="21"/>
  <c r="DA203" i="21"/>
  <c r="DB187" i="21"/>
  <c r="DA234" i="21"/>
  <c r="DC241" i="21"/>
  <c r="DA302" i="21"/>
  <c r="DC273" i="21"/>
  <c r="DA145" i="21"/>
  <c r="DB136" i="21"/>
  <c r="DA161" i="21"/>
  <c r="DB153" i="21"/>
  <c r="DB154" i="21"/>
  <c r="DB160" i="21"/>
  <c r="DB190" i="21"/>
  <c r="DA216" i="21"/>
  <c r="DA246" i="21"/>
  <c r="DA248" i="21"/>
  <c r="DB230" i="21"/>
  <c r="DA258" i="21"/>
  <c r="DA260" i="21"/>
  <c r="DA262" i="21"/>
  <c r="DA264" i="21"/>
  <c r="DA266" i="21"/>
  <c r="DB254" i="21"/>
  <c r="DB256" i="21"/>
  <c r="DA292" i="21"/>
  <c r="DA294" i="21"/>
  <c r="DB292" i="21"/>
  <c r="DB293" i="21"/>
  <c r="DA319" i="21"/>
  <c r="DA321" i="21"/>
  <c r="DA327" i="21"/>
  <c r="DA329" i="21"/>
  <c r="DB318" i="21"/>
  <c r="DA344" i="21"/>
  <c r="DA345" i="21"/>
  <c r="DA347" i="21"/>
  <c r="DA348" i="21"/>
  <c r="DA349" i="21"/>
  <c r="DB395" i="21"/>
  <c r="O524" i="21"/>
  <c r="E524" i="21"/>
  <c r="Z524" i="21"/>
  <c r="P524" i="21"/>
  <c r="V524" i="21"/>
  <c r="AQ524" i="21"/>
  <c r="AA524" i="21"/>
  <c r="AV524" i="21"/>
  <c r="AB524" i="21"/>
  <c r="Q524" i="21"/>
  <c r="J524" i="21"/>
  <c r="AO524" i="21"/>
  <c r="AD524" i="21"/>
  <c r="AX524" i="21"/>
  <c r="I524" i="21"/>
  <c r="U524" i="21"/>
  <c r="AM524" i="21"/>
  <c r="W524" i="21"/>
  <c r="AJ524" i="21"/>
  <c r="AP524" i="21"/>
  <c r="AR524" i="21"/>
  <c r="X524" i="21"/>
  <c r="AG524" i="21"/>
  <c r="N524" i="21"/>
  <c r="AC524" i="21"/>
  <c r="AH524" i="21"/>
  <c r="AS524" i="21"/>
  <c r="DB15" i="21"/>
  <c r="AU524" i="21"/>
  <c r="AI524" i="21"/>
  <c r="DB171" i="21"/>
  <c r="DB169" i="21"/>
  <c r="DB167" i="21"/>
  <c r="DB165" i="21"/>
  <c r="DB216" i="21"/>
  <c r="DB214" i="21"/>
  <c r="DB212" i="21"/>
  <c r="DB210" i="21"/>
  <c r="DA239" i="21"/>
  <c r="DB211" i="21"/>
  <c r="DC298" i="21"/>
  <c r="DB302" i="21"/>
  <c r="DA332" i="21"/>
  <c r="DA44" i="21"/>
  <c r="DB19" i="21"/>
  <c r="DA156" i="21"/>
  <c r="DB130" i="21"/>
  <c r="DB129" i="21"/>
  <c r="DA152" i="21"/>
  <c r="DA182" i="21"/>
  <c r="DA180" i="21"/>
  <c r="DA281" i="21"/>
  <c r="DB301" i="21"/>
  <c r="DA324" i="21"/>
  <c r="DB298" i="21"/>
  <c r="DA146" i="21"/>
  <c r="DB65" i="21"/>
  <c r="DB57" i="21"/>
  <c r="DB49" i="21"/>
  <c r="DB41" i="21"/>
  <c r="DC358" i="21"/>
  <c r="DB349" i="21"/>
  <c r="DC331" i="21"/>
  <c r="DB83" i="21"/>
  <c r="DA118" i="21"/>
  <c r="DB350" i="21"/>
  <c r="DB346" i="21"/>
  <c r="DA75" i="21"/>
  <c r="DB56" i="21"/>
  <c r="DB78" i="21"/>
  <c r="DA132" i="21"/>
  <c r="DA192" i="21"/>
  <c r="DA208" i="21"/>
  <c r="DB276" i="21"/>
  <c r="DA179" i="21"/>
  <c r="DA163" i="21"/>
  <c r="DA155" i="21"/>
  <c r="DA139" i="21"/>
  <c r="DB358" i="21"/>
  <c r="DC345" i="21"/>
  <c r="DB354" i="21"/>
  <c r="DA47" i="21"/>
  <c r="DA50" i="21"/>
  <c r="DB30" i="21"/>
  <c r="DA57" i="21"/>
  <c r="DA106" i="21"/>
  <c r="DB101" i="21"/>
  <c r="DA127" i="21"/>
  <c r="DA133" i="21"/>
  <c r="DA150" i="21"/>
  <c r="DB199" i="21"/>
  <c r="DA230" i="21"/>
  <c r="DA241" i="21"/>
  <c r="DB247" i="21"/>
  <c r="DA287" i="21"/>
  <c r="DA301" i="21"/>
  <c r="DB290" i="21"/>
  <c r="DA328" i="21"/>
  <c r="DB306" i="21"/>
  <c r="DB319" i="21"/>
  <c r="DB337" i="21"/>
  <c r="DB143" i="21"/>
  <c r="DB348" i="21"/>
  <c r="DA189" i="21"/>
  <c r="DC160" i="21"/>
  <c r="DA205" i="21"/>
  <c r="DA236" i="21"/>
  <c r="DB221" i="21"/>
  <c r="DA277" i="21"/>
  <c r="DB121" i="21"/>
  <c r="DB122" i="21"/>
  <c r="DB150" i="21"/>
  <c r="DA181" i="21"/>
  <c r="DB224" i="21"/>
  <c r="DA250" i="21"/>
  <c r="DB234" i="21"/>
  <c r="DB238" i="21"/>
  <c r="DB242" i="21"/>
  <c r="DA268" i="21"/>
  <c r="DB259" i="21"/>
  <c r="DB295" i="21"/>
  <c r="DB299" i="21"/>
  <c r="DB305" i="21"/>
  <c r="DA333" i="21"/>
  <c r="DB320" i="21"/>
  <c r="DB323" i="21"/>
  <c r="DB324" i="21"/>
  <c r="DA351" i="21"/>
  <c r="DB175" i="21"/>
  <c r="DB173" i="21"/>
  <c r="DB220" i="21"/>
  <c r="DB218" i="21"/>
  <c r="DB219" i="21"/>
  <c r="DC255" i="21"/>
  <c r="DB265" i="21"/>
  <c r="DC302" i="21"/>
  <c r="DB310" i="21"/>
  <c r="DA40" i="21"/>
  <c r="DA56" i="21"/>
  <c r="DB31" i="21"/>
  <c r="DC221" i="21"/>
  <c r="DB231" i="21"/>
  <c r="DC320" i="21"/>
  <c r="DA352" i="21"/>
  <c r="DC52" i="21"/>
  <c r="DB377" i="21"/>
  <c r="DB374" i="21"/>
  <c r="DB369" i="21"/>
  <c r="DB366" i="21"/>
  <c r="DB351" i="21"/>
  <c r="DB342" i="21"/>
  <c r="DA107" i="21"/>
  <c r="DB89" i="21"/>
  <c r="DA122" i="21"/>
  <c r="DB360" i="21"/>
  <c r="DB60" i="21"/>
  <c r="DB62" i="21"/>
  <c r="DC63" i="21"/>
  <c r="DB80" i="21"/>
  <c r="DB91" i="21"/>
  <c r="DA190" i="21"/>
  <c r="DA198" i="21"/>
  <c r="DA206" i="21"/>
  <c r="DA300" i="21"/>
  <c r="DA183" i="21"/>
  <c r="DB356" i="21"/>
  <c r="DA39" i="21"/>
  <c r="DA42" i="21"/>
  <c r="DB20" i="21"/>
  <c r="DA49" i="21"/>
  <c r="DA54" i="21"/>
  <c r="DB32" i="21"/>
  <c r="DB37" i="21"/>
  <c r="DB99" i="21"/>
  <c r="DB100" i="21"/>
  <c r="DB105" i="21"/>
  <c r="DA141" i="21"/>
  <c r="DB134" i="21"/>
  <c r="DA173" i="21"/>
  <c r="DB198" i="21"/>
  <c r="DB203" i="21"/>
  <c r="DA235" i="21"/>
  <c r="DB213" i="21"/>
  <c r="DB227" i="21"/>
  <c r="DA255" i="21"/>
  <c r="DA265" i="21"/>
  <c r="DB246" i="21"/>
  <c r="DA284" i="21"/>
  <c r="DA303" i="21"/>
  <c r="DB296" i="21"/>
  <c r="DA343" i="21"/>
  <c r="DB332" i="21"/>
  <c r="DA151" i="21"/>
  <c r="DA63" i="21"/>
  <c r="DB341" i="21"/>
  <c r="DA164" i="21"/>
  <c r="DA166" i="21"/>
  <c r="DA187" i="21"/>
  <c r="DA309" i="21"/>
  <c r="DB59" i="21"/>
  <c r="DB55" i="21"/>
  <c r="DB51" i="21"/>
  <c r="DB47" i="21"/>
  <c r="DB43" i="21"/>
  <c r="DA375" i="21"/>
  <c r="DA368" i="21"/>
  <c r="DA366" i="21"/>
  <c r="DA85" i="21"/>
  <c r="DA105" i="21"/>
  <c r="DB87" i="21"/>
  <c r="DA113" i="21"/>
  <c r="DB93" i="21"/>
  <c r="DA120" i="21"/>
  <c r="DB376" i="21"/>
  <c r="DB361" i="21"/>
  <c r="DA64" i="21"/>
  <c r="DB48" i="21"/>
  <c r="DB50" i="21"/>
  <c r="DA88" i="21"/>
  <c r="DA102" i="21"/>
  <c r="DA104" i="21"/>
  <c r="DB92" i="21"/>
  <c r="DB112" i="21"/>
  <c r="DA137" i="21"/>
  <c r="DB162" i="21"/>
  <c r="DA188" i="21"/>
  <c r="DB170" i="21"/>
  <c r="DA196" i="21"/>
  <c r="DB178" i="21"/>
  <c r="DA204" i="21"/>
  <c r="DB184" i="21"/>
  <c r="DB186" i="21"/>
  <c r="DA212" i="21"/>
  <c r="DA299" i="21"/>
  <c r="DB274" i="21"/>
  <c r="DA297" i="21"/>
  <c r="DC372" i="21"/>
  <c r="DB378" i="21"/>
  <c r="DB353" i="21"/>
  <c r="DA376" i="21"/>
  <c r="DA41" i="21"/>
  <c r="DA46" i="21"/>
  <c r="DB24" i="21"/>
  <c r="DA51" i="21"/>
  <c r="DB29" i="21"/>
  <c r="DB34" i="21"/>
  <c r="DA61" i="21"/>
  <c r="DA112" i="21"/>
  <c r="DB95" i="21"/>
  <c r="DA121" i="21"/>
  <c r="DA123" i="21"/>
  <c r="DC93" i="21"/>
  <c r="DA129" i="21"/>
  <c r="DA142" i="21"/>
  <c r="DB126" i="21"/>
  <c r="DA153" i="21"/>
  <c r="DB133" i="21"/>
  <c r="DA162" i="21"/>
  <c r="DB145" i="21"/>
  <c r="DA222" i="21"/>
  <c r="DA224" i="21"/>
  <c r="DB202" i="21"/>
  <c r="DB207" i="21"/>
  <c r="DB217" i="21"/>
  <c r="DA253" i="21"/>
  <c r="DB237" i="21"/>
  <c r="DA269" i="21"/>
  <c r="DA271" i="21"/>
  <c r="DB251" i="21"/>
  <c r="DB258" i="21"/>
  <c r="DB263" i="21"/>
  <c r="DA296" i="21"/>
  <c r="DA311" i="21"/>
  <c r="DB294" i="21"/>
  <c r="DA320" i="21"/>
  <c r="DB300" i="21"/>
  <c r="DB308" i="21"/>
  <c r="DA336" i="21"/>
  <c r="DB317" i="21"/>
  <c r="DB326" i="21"/>
  <c r="DB330" i="21"/>
  <c r="DA356" i="21"/>
  <c r="DB335" i="21"/>
  <c r="DA175" i="21"/>
  <c r="DB135" i="21"/>
  <c r="DA365" i="21"/>
  <c r="DA185" i="21"/>
  <c r="DA193" i="21"/>
  <c r="DC164" i="21"/>
  <c r="DA201" i="21"/>
  <c r="DB185" i="21"/>
  <c r="DC180" i="21"/>
  <c r="DA232" i="21"/>
  <c r="DA240" i="21"/>
  <c r="DA245" i="21"/>
  <c r="DC239" i="21"/>
  <c r="DA276" i="21"/>
  <c r="DB253" i="21"/>
  <c r="DA308" i="21"/>
  <c r="DB120" i="21"/>
  <c r="DB125" i="21"/>
  <c r="DB132" i="21"/>
  <c r="DA177" i="21"/>
  <c r="DC147" i="21"/>
  <c r="DA184" i="21"/>
  <c r="DA214" i="21"/>
  <c r="DB228" i="21"/>
  <c r="DA254" i="21"/>
  <c r="DB248" i="21"/>
  <c r="DB249" i="21"/>
  <c r="DA278" i="21"/>
  <c r="DA280" i="21"/>
  <c r="DB262" i="21"/>
  <c r="DB264" i="21"/>
  <c r="DA290" i="21"/>
  <c r="DB288" i="21"/>
  <c r="DA316" i="21"/>
  <c r="DA317" i="21"/>
  <c r="DB313" i="21"/>
  <c r="DB316" i="21"/>
  <c r="DB331" i="21"/>
  <c r="DB333" i="21"/>
  <c r="DB336" i="21"/>
  <c r="DB338" i="21"/>
  <c r="DA396" i="21"/>
  <c r="DA395" i="21"/>
  <c r="DA124" i="21"/>
  <c r="DA135" i="21"/>
  <c r="DB107" i="21"/>
  <c r="DA130" i="21"/>
  <c r="DC281" i="21"/>
  <c r="DA314" i="21"/>
  <c r="DA148" i="21"/>
  <c r="DC116" i="21"/>
  <c r="K524" i="21"/>
  <c r="DA295" i="21"/>
  <c r="DA291" i="21"/>
  <c r="DB396" i="21"/>
  <c r="AJ347" i="18"/>
  <c r="AK347" i="18" s="1"/>
  <c r="Z53" i="18"/>
  <c r="T56" i="18"/>
  <c r="T54" i="18"/>
  <c r="T64" i="18"/>
  <c r="T60" i="18"/>
  <c r="T58" i="18"/>
  <c r="T59" i="18"/>
  <c r="T55" i="18"/>
  <c r="T62" i="18"/>
  <c r="T57" i="18"/>
  <c r="T63" i="18"/>
  <c r="T61" i="18"/>
  <c r="T53" i="18"/>
  <c r="Y53" i="18"/>
  <c r="P64" i="18"/>
  <c r="P63" i="18"/>
  <c r="P59" i="18"/>
  <c r="P55" i="18"/>
  <c r="P57" i="18"/>
  <c r="P62" i="18"/>
  <c r="P54" i="18"/>
  <c r="P61" i="18"/>
  <c r="P53" i="18"/>
  <c r="P58" i="18"/>
  <c r="P56" i="18"/>
  <c r="P60" i="18"/>
  <c r="AJ377" i="18"/>
  <c r="AK377" i="18" s="1"/>
  <c r="H8" i="19"/>
  <c r="AJ343" i="18"/>
  <c r="AK343" i="18" s="1"/>
  <c r="H9" i="19"/>
  <c r="G27" i="19"/>
  <c r="AJ345" i="18"/>
  <c r="AK345" i="18" s="1"/>
  <c r="AJ362" i="18"/>
  <c r="AK362" i="18" s="1"/>
  <c r="AJ335" i="18"/>
  <c r="AK335" i="18" s="1"/>
  <c r="AJ379" i="18"/>
  <c r="AK379" i="18" s="1"/>
  <c r="G20" i="19"/>
  <c r="G21" i="19" s="1"/>
  <c r="H21" i="19" s="1"/>
  <c r="AJ375" i="18"/>
  <c r="AK375" i="18" s="1"/>
  <c r="AJ341" i="18"/>
  <c r="AK341" i="18" s="1"/>
  <c r="AJ344" i="18"/>
  <c r="AK344" i="18" s="1"/>
  <c r="AJ356" i="18"/>
  <c r="AK356" i="18" s="1"/>
  <c r="AJ383" i="18"/>
  <c r="AK383" i="18" s="1"/>
  <c r="AJ346" i="18"/>
  <c r="AK346" i="18" s="1"/>
  <c r="AJ336" i="18"/>
  <c r="AK336" i="18" s="1"/>
  <c r="AJ364" i="18"/>
  <c r="AK364" i="18" s="1"/>
  <c r="AJ365" i="18"/>
  <c r="AK365" i="18" s="1"/>
  <c r="AJ340" i="18"/>
  <c r="AK340" i="18" s="1"/>
  <c r="AJ366" i="18"/>
  <c r="AK366" i="18" s="1"/>
  <c r="AJ380" i="18"/>
  <c r="AK380" i="18" s="1"/>
  <c r="AJ376" i="18"/>
  <c r="AK376" i="18" s="1"/>
  <c r="AJ350" i="18"/>
  <c r="AK350" i="18" s="1"/>
  <c r="AJ353" i="18"/>
  <c r="AK353" i="18" s="1"/>
  <c r="AJ354" i="18"/>
  <c r="AK354" i="18" s="1"/>
  <c r="AJ360" i="18"/>
  <c r="AK360" i="18" s="1"/>
  <c r="AJ358" i="18"/>
  <c r="AK358" i="18" s="1"/>
  <c r="AJ357" i="18"/>
  <c r="AK357" i="18" s="1"/>
  <c r="AJ352" i="18"/>
  <c r="AK352" i="18" s="1"/>
  <c r="AJ374" i="18"/>
  <c r="AK374" i="18" s="1"/>
  <c r="AJ348" i="18"/>
  <c r="AK348" i="18" s="1"/>
  <c r="AJ326" i="18"/>
  <c r="AK326" i="18" s="1"/>
  <c r="AJ363" i="18"/>
  <c r="AK363" i="18" s="1"/>
  <c r="AJ355" i="18"/>
  <c r="AK355" i="18" s="1"/>
  <c r="AJ349" i="18"/>
  <c r="AK349" i="18" s="1"/>
  <c r="AJ372" i="18"/>
  <c r="AK372" i="18" s="1"/>
  <c r="AJ378" i="18"/>
  <c r="AK378" i="18" s="1"/>
  <c r="AJ338" i="18"/>
  <c r="AK338" i="18" s="1"/>
  <c r="AJ361" i="18"/>
  <c r="AK361" i="18" s="1"/>
  <c r="AJ359" i="18"/>
  <c r="AK359" i="18" s="1"/>
  <c r="AJ323" i="18"/>
  <c r="AK323" i="18" s="1"/>
  <c r="AJ351" i="18"/>
  <c r="AK351" i="18" s="1"/>
  <c r="AJ342" i="18"/>
  <c r="AK342" i="18" s="1"/>
  <c r="AJ339" i="18"/>
  <c r="AK339" i="18" s="1"/>
  <c r="AJ373" i="18"/>
  <c r="AK373" i="18" s="1"/>
  <c r="AJ382" i="18"/>
  <c r="AK382" i="18" s="1"/>
  <c r="AJ381" i="18"/>
  <c r="AK381" i="18" s="1"/>
  <c r="G24" i="19"/>
  <c r="G25" i="19" s="1"/>
  <c r="J6" i="19"/>
  <c r="AJ369" i="18"/>
  <c r="AK369" i="18" s="1"/>
  <c r="AJ370" i="18"/>
  <c r="AK370" i="18" s="1"/>
  <c r="AJ371" i="18"/>
  <c r="AK371" i="18" s="1"/>
  <c r="AJ368" i="18"/>
  <c r="AK368" i="18" s="1"/>
  <c r="AJ367" i="18"/>
  <c r="AK367" i="18" s="1"/>
  <c r="DA390" i="21"/>
  <c r="DA387" i="21"/>
  <c r="DB390" i="21"/>
  <c r="DB382" i="21"/>
  <c r="DA385" i="21"/>
  <c r="DA383" i="21"/>
  <c r="DB389" i="21"/>
  <c r="DB388" i="21"/>
  <c r="DB387" i="21"/>
  <c r="DB386" i="21"/>
  <c r="DA392" i="21"/>
  <c r="DA389" i="21"/>
  <c r="DA381" i="21"/>
  <c r="DB384" i="21"/>
  <c r="DA382" i="21"/>
  <c r="AJ329" i="18"/>
  <c r="AK329" i="18" s="1"/>
  <c r="DB391" i="21"/>
  <c r="AJ327" i="18"/>
  <c r="AK327" i="18" s="1"/>
  <c r="AJ325" i="18"/>
  <c r="AK325" i="18" s="1"/>
  <c r="AJ332" i="18"/>
  <c r="AK332" i="18" s="1"/>
  <c r="AJ331" i="18"/>
  <c r="AK331" i="18" s="1"/>
  <c r="AJ333" i="18"/>
  <c r="AK333" i="18" s="1"/>
  <c r="DB392" i="21"/>
  <c r="DC381" i="21"/>
  <c r="DA393" i="21"/>
  <c r="DA388" i="21"/>
  <c r="DA386" i="21"/>
  <c r="DA384" i="21"/>
  <c r="DB385" i="21"/>
  <c r="DB381" i="21"/>
  <c r="DA391" i="21"/>
  <c r="AJ328" i="18"/>
  <c r="AK328" i="18" s="1"/>
  <c r="AJ324" i="18"/>
  <c r="AK324" i="18" s="1"/>
  <c r="AJ334" i="18"/>
  <c r="AK334" i="18" s="1"/>
  <c r="AJ330" i="18"/>
  <c r="AK330" i="18" s="1"/>
  <c r="E56" i="24"/>
  <c r="F56" i="24" s="1"/>
  <c r="E53" i="24"/>
  <c r="F53" i="24" s="1"/>
  <c r="DA89" i="21" l="1"/>
  <c r="DA96" i="21"/>
  <c r="DA94" i="21"/>
  <c r="DA68" i="21"/>
  <c r="DB66" i="21"/>
  <c r="DA78" i="21"/>
  <c r="DB70" i="21"/>
  <c r="DA84" i="21"/>
  <c r="DA93" i="21"/>
  <c r="DA79" i="21"/>
  <c r="DA95" i="21"/>
  <c r="DA76" i="21"/>
  <c r="DA66" i="21"/>
  <c r="DB72" i="21"/>
  <c r="DB73" i="21"/>
  <c r="DA71" i="21"/>
  <c r="DA82" i="21"/>
  <c r="DB74" i="21"/>
  <c r="DA98" i="21"/>
  <c r="DA92" i="21"/>
  <c r="DA83" i="21"/>
  <c r="DB69" i="21"/>
  <c r="DC66" i="21"/>
  <c r="DA100" i="21"/>
  <c r="DA90" i="21"/>
  <c r="DA97" i="21"/>
  <c r="DB68" i="21"/>
  <c r="DA80" i="21"/>
  <c r="DA91" i="21"/>
  <c r="DA67" i="21"/>
  <c r="DB76" i="21"/>
  <c r="DA81" i="21"/>
  <c r="DA70" i="21"/>
  <c r="DA72" i="21"/>
  <c r="DB77" i="21"/>
  <c r="DA101" i="21"/>
  <c r="DB75" i="21"/>
  <c r="DA87" i="21"/>
  <c r="DB71" i="21"/>
  <c r="DA86" i="21"/>
  <c r="DA77" i="21"/>
  <c r="DA74" i="21"/>
  <c r="H6" i="19"/>
  <c r="G29" i="19"/>
  <c r="C57" i="24"/>
  <c r="E57" i="24" l="1"/>
  <c r="F57" i="24" s="1"/>
  <c r="BZ464" i="21" l="1"/>
  <c r="AI451" i="18" l="1"/>
  <c r="BZ463" i="21"/>
  <c r="CA474" i="21" s="1"/>
  <c r="AI450" i="18" l="1"/>
  <c r="AJ461" i="18" s="1"/>
  <c r="AK461" i="18" s="1"/>
  <c r="AL461" i="18"/>
  <c r="BZ462" i="21"/>
  <c r="CA473" i="21" s="1"/>
  <c r="AI449" i="18" l="1"/>
  <c r="AJ460" i="18" s="1"/>
  <c r="AK460" i="18" s="1"/>
  <c r="AL460" i="18"/>
  <c r="BZ461" i="21"/>
  <c r="CA472" i="21" s="1"/>
  <c r="AI448" i="18" l="1"/>
  <c r="AJ459" i="18" s="1"/>
  <c r="AK459" i="18" s="1"/>
  <c r="AL459" i="18"/>
  <c r="BZ460" i="21"/>
  <c r="CA471" i="21" s="1"/>
  <c r="AI447" i="18" l="1"/>
  <c r="AJ458" i="18" s="1"/>
  <c r="AK458" i="18" s="1"/>
  <c r="AL458" i="18"/>
  <c r="BZ459" i="21"/>
  <c r="CA470" i="21" s="1"/>
  <c r="AI446" i="18" l="1"/>
  <c r="AJ457" i="18" s="1"/>
  <c r="AK457" i="18" s="1"/>
  <c r="AL457" i="18"/>
  <c r="BZ456" i="21"/>
  <c r="BZ458" i="21"/>
  <c r="CA469" i="21" s="1"/>
  <c r="BZ454" i="21"/>
  <c r="BZ457" i="21"/>
  <c r="CA468" i="21" s="1"/>
  <c r="BZ455" i="21"/>
  <c r="CA466" i="21" l="1"/>
  <c r="AI445" i="18"/>
  <c r="AJ456" i="18" s="1"/>
  <c r="AK456" i="18" s="1"/>
  <c r="AL456" i="18"/>
  <c r="AI444" i="18"/>
  <c r="AJ455" i="18" s="1"/>
  <c r="AK455" i="18" s="1"/>
  <c r="AL455" i="18"/>
  <c r="AI443" i="18"/>
  <c r="AL454" i="18"/>
  <c r="AI442" i="18"/>
  <c r="AL453" i="18"/>
  <c r="CA467" i="21"/>
  <c r="AI441" i="18"/>
  <c r="AJ452" i="18" s="1"/>
  <c r="AK452" i="18" s="1"/>
  <c r="AL452" i="18"/>
  <c r="CA465" i="21"/>
  <c r="BZ453" i="21"/>
  <c r="CA464" i="21" s="1"/>
  <c r="AJ454" i="18" l="1"/>
  <c r="AK454" i="18" s="1"/>
  <c r="AJ453" i="18"/>
  <c r="AK453" i="18" s="1"/>
  <c r="BZ452" i="21"/>
  <c r="CA463" i="21" s="1"/>
  <c r="AL451" i="18"/>
  <c r="AI440" i="18"/>
  <c r="AJ451" i="18" s="1"/>
  <c r="AK451" i="18" s="1"/>
  <c r="BZ451" i="21" l="1"/>
  <c r="CA462" i="21" s="1"/>
  <c r="AI439" i="18"/>
  <c r="AJ450" i="18" s="1"/>
  <c r="AK450" i="18" s="1"/>
  <c r="AL450" i="18"/>
  <c r="BZ450" i="21" l="1"/>
  <c r="CA461" i="21" s="1"/>
  <c r="AL449" i="18"/>
  <c r="AI438" i="18"/>
  <c r="AJ449" i="18" s="1"/>
  <c r="AK449" i="18" s="1"/>
  <c r="BZ449" i="21" l="1"/>
  <c r="CA460" i="21" s="1"/>
  <c r="AL448" i="18"/>
  <c r="AI437" i="18"/>
  <c r="AJ448" i="18" s="1"/>
  <c r="AK448" i="18" s="1"/>
  <c r="BZ448" i="21" l="1"/>
  <c r="CA459" i="21" s="1"/>
  <c r="AI436" i="18"/>
  <c r="AJ447" i="18" s="1"/>
  <c r="AK447" i="18" s="1"/>
  <c r="AL447" i="18"/>
  <c r="BZ447" i="21" l="1"/>
  <c r="CA458" i="21" s="1"/>
  <c r="AI435" i="18"/>
  <c r="AJ446" i="18" s="1"/>
  <c r="AK446" i="18" s="1"/>
  <c r="AL446" i="18"/>
  <c r="AL445" i="18" l="1"/>
  <c r="AI434" i="18"/>
  <c r="AJ445" i="18" s="1"/>
  <c r="AK445" i="18" s="1"/>
  <c r="BZ446" i="21"/>
  <c r="CA457" i="21" s="1"/>
  <c r="BZ445" i="21" l="1"/>
  <c r="CA456" i="21" s="1"/>
  <c r="AL444" i="18"/>
  <c r="AI433" i="18"/>
  <c r="AJ444" i="18" s="1"/>
  <c r="AK444" i="18" s="1"/>
  <c r="BZ444" i="21"/>
  <c r="CA455" i="21" s="1"/>
  <c r="AL442" i="18" l="1"/>
  <c r="AI431" i="18"/>
  <c r="AL443" i="18"/>
  <c r="AI432" i="18"/>
  <c r="AJ443" i="18" s="1"/>
  <c r="AK443" i="18" s="1"/>
  <c r="BZ443" i="21" l="1"/>
  <c r="AJ442" i="18"/>
  <c r="AK442" i="18" s="1"/>
  <c r="CA454" i="21" l="1"/>
  <c r="CA453" i="21"/>
  <c r="CA451" i="21"/>
  <c r="CA452" i="21"/>
  <c r="CA450" i="21"/>
  <c r="CA449" i="21"/>
  <c r="CA448" i="21"/>
  <c r="CA447" i="21"/>
  <c r="AL441" i="18"/>
  <c r="AI430" i="18"/>
  <c r="AL440" i="18"/>
  <c r="AL439" i="18"/>
  <c r="AL438" i="18"/>
  <c r="AL437" i="18"/>
  <c r="AL436" i="18"/>
  <c r="AL435" i="18"/>
  <c r="AL434" i="18"/>
  <c r="AJ441" i="18" l="1"/>
  <c r="AK441" i="18" s="1"/>
  <c r="AJ440" i="18"/>
  <c r="AK440" i="18" s="1"/>
  <c r="AJ439" i="18"/>
  <c r="AK439" i="18" s="1"/>
  <c r="AJ438" i="18"/>
  <c r="AK438" i="18" s="1"/>
  <c r="AJ437" i="18"/>
  <c r="AK437" i="18" s="1"/>
  <c r="AJ436" i="18"/>
  <c r="AK436" i="18" s="1"/>
  <c r="AJ435" i="18"/>
  <c r="AK435" i="18" s="1"/>
  <c r="AJ434" i="18"/>
  <c r="AK434" i="18" s="1"/>
  <c r="BZ435" i="21" l="1"/>
  <c r="CA446" i="21" s="1"/>
  <c r="BZ434" i="21" l="1"/>
  <c r="CA445" i="21" s="1"/>
  <c r="AL433" i="18"/>
  <c r="AI422" i="18"/>
  <c r="AJ433" i="18" s="1"/>
  <c r="AK433" i="18" s="1"/>
  <c r="BZ433" i="21" l="1"/>
  <c r="CA444" i="21" s="1"/>
  <c r="AL432" i="18"/>
  <c r="AI421" i="18"/>
  <c r="AJ432" i="18" s="1"/>
  <c r="AK432" i="18" s="1"/>
  <c r="BZ431" i="21" l="1"/>
  <c r="BZ432" i="21"/>
  <c r="CA443" i="21" s="1"/>
  <c r="AL431" i="18"/>
  <c r="AI420" i="18"/>
  <c r="AJ431" i="18" s="1"/>
  <c r="AK431" i="18" s="1"/>
  <c r="BZ430" i="21" l="1"/>
  <c r="CA441" i="21" s="1"/>
  <c r="AL430" i="18"/>
  <c r="AI419" i="18"/>
  <c r="AJ430" i="18" s="1"/>
  <c r="AK430" i="18" s="1"/>
  <c r="CA442" i="21"/>
  <c r="AL429" i="18"/>
  <c r="AI418" i="18"/>
  <c r="AJ429" i="18" s="1"/>
  <c r="AK429" i="18" s="1"/>
  <c r="BZ428" i="21" l="1"/>
  <c r="BZ429" i="21"/>
  <c r="CA440" i="21" s="1"/>
  <c r="AL428" i="18"/>
  <c r="AI417" i="18"/>
  <c r="AJ428" i="18" s="1"/>
  <c r="AK428" i="18" s="1"/>
  <c r="AL427" i="18" l="1"/>
  <c r="AI416" i="18"/>
  <c r="AJ427" i="18" s="1"/>
  <c r="AK427" i="18" s="1"/>
  <c r="AL426" i="18"/>
  <c r="AI415" i="18"/>
  <c r="AL425" i="18"/>
  <c r="AL424" i="18"/>
  <c r="AL423" i="18"/>
  <c r="AL422" i="18"/>
  <c r="AL421" i="18"/>
  <c r="AL420" i="18"/>
  <c r="AL419" i="18"/>
  <c r="AL418" i="18"/>
  <c r="AL417" i="18"/>
  <c r="AL416" i="18"/>
  <c r="AL415" i="18"/>
  <c r="CA439" i="21"/>
  <c r="CA438" i="21"/>
  <c r="CA437" i="21"/>
  <c r="CA436" i="21"/>
  <c r="CA435" i="21"/>
  <c r="CA434" i="21"/>
  <c r="CA433" i="21"/>
  <c r="CA432" i="21"/>
  <c r="CA431" i="21"/>
  <c r="CA430" i="21"/>
  <c r="CA429" i="21"/>
  <c r="CA428" i="21"/>
  <c r="AJ426" i="18" l="1"/>
  <c r="AK426" i="18" s="1"/>
  <c r="AJ425" i="18"/>
  <c r="AK425" i="18" s="1"/>
  <c r="AJ424" i="18"/>
  <c r="AK424" i="18" s="1"/>
  <c r="AJ423" i="18"/>
  <c r="AK423" i="18" s="1"/>
  <c r="AJ422" i="18"/>
  <c r="AK422" i="18" s="1"/>
  <c r="AJ421" i="18"/>
  <c r="AK421" i="18" s="1"/>
  <c r="AJ420" i="18"/>
  <c r="AK420" i="18" s="1"/>
  <c r="AJ419" i="18"/>
  <c r="AK419" i="18" s="1"/>
  <c r="AJ418" i="18"/>
  <c r="AK418" i="18" s="1"/>
  <c r="AJ417" i="18"/>
  <c r="AK417" i="18" s="1"/>
  <c r="AJ416" i="18"/>
  <c r="AK416" i="18" s="1"/>
  <c r="AJ415" i="18"/>
  <c r="AK415" i="18" s="1"/>
  <c r="BZ224" i="21" l="1"/>
  <c r="BZ216" i="21"/>
  <c r="BZ205" i="21"/>
  <c r="BZ196" i="21"/>
  <c r="BZ186" i="21"/>
  <c r="BZ178" i="21"/>
  <c r="AI125" i="18"/>
  <c r="AI108" i="18"/>
  <c r="AI101" i="18"/>
  <c r="AI81" i="18"/>
  <c r="BZ320" i="21"/>
  <c r="BZ309" i="21"/>
  <c r="BZ297" i="21"/>
  <c r="BZ286" i="21"/>
  <c r="BZ274" i="21"/>
  <c r="BZ263" i="21"/>
  <c r="BZ251" i="21"/>
  <c r="BZ239" i="21"/>
  <c r="BZ223" i="21"/>
  <c r="BZ215" i="21"/>
  <c r="BZ195" i="21"/>
  <c r="BZ185" i="21"/>
  <c r="AI155" i="18"/>
  <c r="AI139" i="18"/>
  <c r="AI132" i="18"/>
  <c r="AI114" i="18"/>
  <c r="BZ319" i="21"/>
  <c r="BZ308" i="21"/>
  <c r="BZ296" i="21"/>
  <c r="BZ285" i="21"/>
  <c r="BZ273" i="21"/>
  <c r="BZ262" i="21"/>
  <c r="BZ250" i="21"/>
  <c r="BZ238" i="21"/>
  <c r="BZ222" i="21"/>
  <c r="BZ214" i="21"/>
  <c r="BZ204" i="21"/>
  <c r="BZ194" i="21"/>
  <c r="AI154" i="18"/>
  <c r="AI147" i="18"/>
  <c r="AI124" i="18"/>
  <c r="AI80" i="18"/>
  <c r="BZ318" i="21"/>
  <c r="BZ307" i="21"/>
  <c r="BZ284" i="21"/>
  <c r="BZ272" i="21"/>
  <c r="BZ261" i="21"/>
  <c r="BZ249" i="21"/>
  <c r="BZ237" i="21"/>
  <c r="BZ213" i="21"/>
  <c r="BZ193" i="21"/>
  <c r="BZ184" i="21"/>
  <c r="AI163" i="18"/>
  <c r="AI138" i="18"/>
  <c r="AI131" i="18"/>
  <c r="AI123" i="18"/>
  <c r="AI113" i="18"/>
  <c r="BZ317" i="21"/>
  <c r="BZ306" i="21"/>
  <c r="BZ295" i="21"/>
  <c r="BZ283" i="21"/>
  <c r="BZ271" i="21"/>
  <c r="BZ260" i="21"/>
  <c r="BZ248" i="21"/>
  <c r="BZ236" i="21"/>
  <c r="BZ231" i="21"/>
  <c r="BZ221" i="21"/>
  <c r="BZ212" i="21"/>
  <c r="BZ203" i="21"/>
  <c r="BZ183" i="21"/>
  <c r="AI146" i="18"/>
  <c r="AI105" i="18"/>
  <c r="AI88" i="18"/>
  <c r="AI79" i="18"/>
  <c r="BZ316" i="21"/>
  <c r="BZ305" i="21"/>
  <c r="BZ294" i="21"/>
  <c r="BZ282" i="21"/>
  <c r="BZ270" i="21"/>
  <c r="BZ259" i="21"/>
  <c r="BZ247" i="21"/>
  <c r="BZ235" i="21"/>
  <c r="BZ256" i="21"/>
  <c r="BZ230" i="21"/>
  <c r="BZ211" i="21"/>
  <c r="BZ192" i="21"/>
  <c r="BZ182" i="21"/>
  <c r="AI152" i="18"/>
  <c r="AI112" i="18"/>
  <c r="AI87" i="18"/>
  <c r="BZ315" i="21"/>
  <c r="BZ304" i="21"/>
  <c r="BZ293" i="21"/>
  <c r="BZ281" i="21"/>
  <c r="BZ269" i="21"/>
  <c r="BZ258" i="21"/>
  <c r="BZ246" i="21"/>
  <c r="BZ234" i="21"/>
  <c r="BZ244" i="21"/>
  <c r="BZ229" i="21"/>
  <c r="BZ220" i="21"/>
  <c r="BZ210" i="21"/>
  <c r="BZ202" i="21"/>
  <c r="AI161" i="18"/>
  <c r="AI136" i="18"/>
  <c r="BZ314" i="21"/>
  <c r="BZ303" i="21"/>
  <c r="BZ292" i="21"/>
  <c r="BZ280" i="21"/>
  <c r="BZ268" i="21"/>
  <c r="BZ257" i="21"/>
  <c r="BZ245" i="21"/>
  <c r="BZ233" i="21"/>
  <c r="BZ228" i="21"/>
  <c r="BZ209" i="21"/>
  <c r="BZ201" i="21"/>
  <c r="BZ191" i="21"/>
  <c r="BZ181" i="21"/>
  <c r="AI151" i="18"/>
  <c r="AI128" i="18"/>
  <c r="BZ232" i="21"/>
  <c r="BZ302" i="21"/>
  <c r="BZ291" i="21"/>
  <c r="BZ279" i="21"/>
  <c r="BZ267" i="21"/>
  <c r="BZ227" i="21"/>
  <c r="BZ219" i="21"/>
  <c r="BZ208" i="21"/>
  <c r="BZ200" i="21"/>
  <c r="BZ190" i="21"/>
  <c r="AI143" i="18"/>
  <c r="AI135" i="18"/>
  <c r="AI103" i="18"/>
  <c r="AI95" i="18"/>
  <c r="AI76" i="18"/>
  <c r="BZ324" i="21"/>
  <c r="CA335" i="21" s="1"/>
  <c r="BZ313" i="21"/>
  <c r="BZ301" i="21"/>
  <c r="BZ290" i="21"/>
  <c r="BZ278" i="21"/>
  <c r="BZ266" i="21"/>
  <c r="BZ255" i="21"/>
  <c r="BZ243" i="21"/>
  <c r="BZ226" i="21"/>
  <c r="BZ207" i="21"/>
  <c r="BZ199" i="21"/>
  <c r="BZ189" i="21"/>
  <c r="BZ180" i="21"/>
  <c r="AI150" i="18"/>
  <c r="AI127" i="18"/>
  <c r="AI117" i="18"/>
  <c r="AI94" i="18"/>
  <c r="BZ323" i="21"/>
  <c r="BZ312" i="21"/>
  <c r="BZ300" i="21"/>
  <c r="BZ289" i="21"/>
  <c r="BZ277" i="21"/>
  <c r="BZ265" i="21"/>
  <c r="BZ254" i="21"/>
  <c r="BZ242" i="21"/>
  <c r="BZ225" i="21"/>
  <c r="BZ218" i="21"/>
  <c r="BZ206" i="21"/>
  <c r="BZ198" i="21"/>
  <c r="BZ188" i="21"/>
  <c r="AI141" i="18"/>
  <c r="AI126" i="18"/>
  <c r="AI109" i="18"/>
  <c r="AI102" i="18"/>
  <c r="AI75" i="18"/>
  <c r="BZ322" i="21"/>
  <c r="BZ311" i="21"/>
  <c r="BZ299" i="21"/>
  <c r="BZ288" i="21"/>
  <c r="BZ276" i="21"/>
  <c r="BZ264" i="21"/>
  <c r="BZ253" i="21"/>
  <c r="BZ241" i="21"/>
  <c r="BZ217" i="21"/>
  <c r="BZ197" i="21"/>
  <c r="BZ187" i="21"/>
  <c r="BZ179" i="21"/>
  <c r="AI156" i="18"/>
  <c r="AI92" i="18"/>
  <c r="BZ321" i="21"/>
  <c r="BZ310" i="21"/>
  <c r="BZ298" i="21"/>
  <c r="BZ287" i="21"/>
  <c r="BZ275" i="21"/>
  <c r="BZ252" i="21"/>
  <c r="BZ240" i="21"/>
  <c r="AL113" i="18" l="1"/>
  <c r="AL128" i="18"/>
  <c r="AL106" i="18"/>
  <c r="AL149" i="18"/>
  <c r="AL105" i="18"/>
  <c r="AL138" i="18"/>
  <c r="AL158" i="18"/>
  <c r="CA333" i="21"/>
  <c r="AL162" i="18"/>
  <c r="CA309" i="21"/>
  <c r="CA334" i="21"/>
  <c r="AL91" i="18"/>
  <c r="AL99" i="18"/>
  <c r="CA332" i="21"/>
  <c r="CA229" i="21"/>
  <c r="AL114" i="18"/>
  <c r="CA208" i="21"/>
  <c r="AL103" i="18"/>
  <c r="AL120" i="18"/>
  <c r="CA191" i="21"/>
  <c r="AL87" i="18"/>
  <c r="CA299" i="21"/>
  <c r="AL136" i="18"/>
  <c r="AL119" i="18"/>
  <c r="CA240" i="21"/>
  <c r="CA253" i="21"/>
  <c r="AL86" i="18"/>
  <c r="AL239" i="18"/>
  <c r="AI228" i="18"/>
  <c r="AL309" i="18"/>
  <c r="AI298" i="18"/>
  <c r="AI157" i="18"/>
  <c r="AL168" i="18"/>
  <c r="AI212" i="18"/>
  <c r="AL223" i="18"/>
  <c r="AL287" i="18"/>
  <c r="AI276" i="18"/>
  <c r="AI176" i="18"/>
  <c r="AL187" i="18"/>
  <c r="CA301" i="21"/>
  <c r="CA230" i="21"/>
  <c r="AL277" i="18"/>
  <c r="AI266" i="18"/>
  <c r="AI215" i="18"/>
  <c r="AL226" i="18"/>
  <c r="AL278" i="18"/>
  <c r="AI267" i="18"/>
  <c r="AI96" i="18"/>
  <c r="AL107" i="18"/>
  <c r="CA257" i="21"/>
  <c r="CA326" i="21"/>
  <c r="AL148" i="18"/>
  <c r="AI137" i="18"/>
  <c r="CA270" i="21"/>
  <c r="CA194" i="21"/>
  <c r="CA242" i="21"/>
  <c r="AL258" i="18"/>
  <c r="AI247" i="18"/>
  <c r="AL315" i="18"/>
  <c r="AI304" i="18"/>
  <c r="AL142" i="18"/>
  <c r="CA295" i="21"/>
  <c r="AL118" i="18"/>
  <c r="AI107" i="18"/>
  <c r="AL202" i="18"/>
  <c r="AI191" i="18"/>
  <c r="AL260" i="18"/>
  <c r="AI249" i="18"/>
  <c r="AI273" i="18"/>
  <c r="AL284" i="18"/>
  <c r="CA207" i="21"/>
  <c r="AL285" i="18"/>
  <c r="AI274" i="18"/>
  <c r="AL177" i="18"/>
  <c r="AI166" i="18"/>
  <c r="CA264" i="21"/>
  <c r="CA322" i="21"/>
  <c r="CA311" i="21"/>
  <c r="AL288" i="18"/>
  <c r="AI277" i="18"/>
  <c r="AL217" i="18"/>
  <c r="AI206" i="18"/>
  <c r="CA302" i="21"/>
  <c r="AI111" i="18"/>
  <c r="AL122" i="18"/>
  <c r="CA192" i="21"/>
  <c r="CA303" i="21"/>
  <c r="AL172" i="18"/>
  <c r="AI233" i="18"/>
  <c r="AL244" i="18"/>
  <c r="AL313" i="18"/>
  <c r="AI302" i="18"/>
  <c r="CA241" i="21"/>
  <c r="CA267" i="21"/>
  <c r="AL257" i="18"/>
  <c r="AI246" i="18"/>
  <c r="AL90" i="18"/>
  <c r="AL181" i="18"/>
  <c r="AI170" i="18"/>
  <c r="AI218" i="18"/>
  <c r="AL229" i="18"/>
  <c r="CA282" i="21"/>
  <c r="CA224" i="21"/>
  <c r="AI271" i="18"/>
  <c r="AL282" i="18"/>
  <c r="CA225" i="21"/>
  <c r="AI90" i="18"/>
  <c r="AL101" i="18"/>
  <c r="AI164" i="18"/>
  <c r="AL175" i="18"/>
  <c r="AI226" i="18"/>
  <c r="AL237" i="18"/>
  <c r="CA308" i="21"/>
  <c r="AL194" i="18"/>
  <c r="AI183" i="18"/>
  <c r="CA298" i="21"/>
  <c r="AI115" i="18"/>
  <c r="AL126" i="18"/>
  <c r="CA190" i="21"/>
  <c r="AI240" i="18"/>
  <c r="AL251" i="18"/>
  <c r="CA199" i="21"/>
  <c r="AI287" i="18"/>
  <c r="AL298" i="18"/>
  <c r="CA210" i="21"/>
  <c r="CA312" i="21"/>
  <c r="AI159" i="18"/>
  <c r="AL170" i="18"/>
  <c r="AI278" i="18"/>
  <c r="AL289" i="18"/>
  <c r="AI168" i="18"/>
  <c r="AL179" i="18"/>
  <c r="AI279" i="18"/>
  <c r="AL290" i="18"/>
  <c r="AI104" i="18"/>
  <c r="AL115" i="18"/>
  <c r="CA269" i="21"/>
  <c r="AL98" i="18"/>
  <c r="AL228" i="18"/>
  <c r="AI217" i="18"/>
  <c r="AI243" i="18"/>
  <c r="AL254" i="18"/>
  <c r="CA281" i="21"/>
  <c r="AL269" i="18"/>
  <c r="AI258" i="18"/>
  <c r="AI200" i="18"/>
  <c r="AL211" i="18"/>
  <c r="CA318" i="21"/>
  <c r="AL212" i="18"/>
  <c r="AI201" i="18"/>
  <c r="CA284" i="21"/>
  <c r="CA250" i="21"/>
  <c r="AL295" i="18"/>
  <c r="AI284" i="18"/>
  <c r="CA275" i="21"/>
  <c r="AI175" i="18"/>
  <c r="AL186" i="18"/>
  <c r="CA323" i="21"/>
  <c r="AI142" i="18"/>
  <c r="AL153" i="18"/>
  <c r="AL197" i="18"/>
  <c r="AI186" i="18"/>
  <c r="CA254" i="21"/>
  <c r="AL299" i="18"/>
  <c r="AI288" i="18"/>
  <c r="AL225" i="18"/>
  <c r="AI214" i="18"/>
  <c r="AI119" i="18"/>
  <c r="AL130" i="18"/>
  <c r="CA244" i="21"/>
  <c r="CA314" i="21"/>
  <c r="CA213" i="21"/>
  <c r="AL256" i="18"/>
  <c r="AI245" i="18"/>
  <c r="AL163" i="18"/>
  <c r="AL268" i="18"/>
  <c r="AI257" i="18"/>
  <c r="AI190" i="18"/>
  <c r="AL201" i="18"/>
  <c r="AL110" i="18"/>
  <c r="AI99" i="18"/>
  <c r="CA248" i="21"/>
  <c r="AL305" i="18"/>
  <c r="AI294" i="18"/>
  <c r="AL135" i="18"/>
  <c r="CA233" i="21"/>
  <c r="AL271" i="18"/>
  <c r="AI260" i="18"/>
  <c r="CA196" i="21"/>
  <c r="AI238" i="18"/>
  <c r="AL249" i="18"/>
  <c r="CA320" i="21"/>
  <c r="CA216" i="21"/>
  <c r="AL296" i="18"/>
  <c r="AI285" i="18"/>
  <c r="CA198" i="21"/>
  <c r="AL262" i="18"/>
  <c r="AI251" i="18"/>
  <c r="AI309" i="18"/>
  <c r="AL320" i="18"/>
  <c r="AI116" i="18"/>
  <c r="AL127" i="18"/>
  <c r="AI229" i="18"/>
  <c r="AL240" i="18"/>
  <c r="AL310" i="18"/>
  <c r="AI299" i="18"/>
  <c r="CA218" i="21"/>
  <c r="AI230" i="18"/>
  <c r="AL241" i="18"/>
  <c r="CA324" i="21"/>
  <c r="AL121" i="18"/>
  <c r="AI110" i="18"/>
  <c r="CA201" i="21"/>
  <c r="CA238" i="21"/>
  <c r="CA313" i="21"/>
  <c r="AL189" i="18"/>
  <c r="AI178" i="18"/>
  <c r="AI220" i="18"/>
  <c r="AL231" i="18"/>
  <c r="AI290" i="18"/>
  <c r="AL301" i="18"/>
  <c r="AL131" i="18"/>
  <c r="AI120" i="18"/>
  <c r="AI189" i="18"/>
  <c r="AL200" i="18"/>
  <c r="CA280" i="21"/>
  <c r="AL108" i="18"/>
  <c r="AI97" i="18"/>
  <c r="AL173" i="18"/>
  <c r="AI162" i="18"/>
  <c r="CA293" i="21"/>
  <c r="AL109" i="18"/>
  <c r="AI98" i="18"/>
  <c r="CA214" i="21"/>
  <c r="CA294" i="21"/>
  <c r="AI153" i="18"/>
  <c r="AL164" i="18"/>
  <c r="AL235" i="18"/>
  <c r="AI224" i="18"/>
  <c r="CA329" i="21"/>
  <c r="AL220" i="18"/>
  <c r="AI209" i="18"/>
  <c r="CA296" i="21"/>
  <c r="AL125" i="18"/>
  <c r="AI172" i="18"/>
  <c r="AL183" i="18"/>
  <c r="CA262" i="21"/>
  <c r="AL307" i="18"/>
  <c r="AI296" i="18"/>
  <c r="AL203" i="18"/>
  <c r="AI192" i="18"/>
  <c r="CA321" i="21"/>
  <c r="AI133" i="18"/>
  <c r="AL144" i="18"/>
  <c r="AL185" i="18"/>
  <c r="AI174" i="18"/>
  <c r="CA287" i="21"/>
  <c r="CA209" i="21"/>
  <c r="CA265" i="21"/>
  <c r="AL321" i="18"/>
  <c r="AI310" i="18"/>
  <c r="AL205" i="18"/>
  <c r="AI194" i="18"/>
  <c r="AL311" i="18"/>
  <c r="AI300" i="18"/>
  <c r="AL188" i="18"/>
  <c r="AI177" i="18"/>
  <c r="AL300" i="18"/>
  <c r="AI289" i="18"/>
  <c r="CA202" i="21"/>
  <c r="CA256" i="21"/>
  <c r="CA221" i="21"/>
  <c r="AI256" i="18"/>
  <c r="AL267" i="18"/>
  <c r="AL280" i="18"/>
  <c r="AI269" i="18"/>
  <c r="AL281" i="18"/>
  <c r="AI270" i="18"/>
  <c r="AL117" i="18"/>
  <c r="AI106" i="18"/>
  <c r="CA260" i="21"/>
  <c r="AI305" i="18"/>
  <c r="AL316" i="18"/>
  <c r="AL283" i="18"/>
  <c r="AI272" i="18"/>
  <c r="CA206" i="21"/>
  <c r="CA331" i="21"/>
  <c r="AL159" i="18"/>
  <c r="AI148" i="18"/>
  <c r="CA251" i="21"/>
  <c r="AI297" i="18"/>
  <c r="AL308" i="18"/>
  <c r="AL274" i="18"/>
  <c r="AI263" i="18"/>
  <c r="AI185" i="18"/>
  <c r="AL196" i="18"/>
  <c r="AI241" i="18"/>
  <c r="AL252" i="18"/>
  <c r="AL161" i="18"/>
  <c r="CA266" i="21"/>
  <c r="AI118" i="18"/>
  <c r="AL129" i="18"/>
  <c r="CA211" i="21"/>
  <c r="CA243" i="21"/>
  <c r="AL139" i="18"/>
  <c r="AL243" i="18"/>
  <c r="AI232" i="18"/>
  <c r="CA325" i="21"/>
  <c r="AI129" i="18"/>
  <c r="AL140" i="18"/>
  <c r="AL208" i="18"/>
  <c r="AI197" i="18"/>
  <c r="CA292" i="21"/>
  <c r="CA193" i="21"/>
  <c r="CA246" i="21"/>
  <c r="CA305" i="21"/>
  <c r="CA223" i="21"/>
  <c r="CA306" i="21"/>
  <c r="AI236" i="18"/>
  <c r="AL247" i="18"/>
  <c r="CA307" i="21"/>
  <c r="AL143" i="18"/>
  <c r="AL193" i="18"/>
  <c r="AI182" i="18"/>
  <c r="AL261" i="18"/>
  <c r="AI250" i="18"/>
  <c r="AI307" i="18"/>
  <c r="AL318" i="18"/>
  <c r="CA227" i="21"/>
  <c r="AI227" i="18"/>
  <c r="AL238" i="18"/>
  <c r="AI140" i="18"/>
  <c r="AL151" i="18"/>
  <c r="AL137" i="18"/>
  <c r="CA217" i="21"/>
  <c r="CA276" i="21"/>
  <c r="AL94" i="18"/>
  <c r="AI83" i="18"/>
  <c r="AI158" i="18"/>
  <c r="AL169" i="18"/>
  <c r="CA237" i="21"/>
  <c r="AL253" i="18"/>
  <c r="AI242" i="18"/>
  <c r="AL322" i="18"/>
  <c r="AI311" i="18"/>
  <c r="AJ322" i="18" s="1"/>
  <c r="AK322" i="18" s="1"/>
  <c r="AL198" i="18"/>
  <c r="AI187" i="18"/>
  <c r="AI219" i="18"/>
  <c r="AL230" i="18"/>
  <c r="AL155" i="18"/>
  <c r="AI144" i="18"/>
  <c r="CA212" i="21"/>
  <c r="CA268" i="21"/>
  <c r="AI301" i="18"/>
  <c r="AL312" i="18"/>
  <c r="CA231" i="21"/>
  <c r="CA255" i="21"/>
  <c r="AL279" i="18"/>
  <c r="AI268" i="18"/>
  <c r="AL123" i="18"/>
  <c r="AI169" i="18"/>
  <c r="AL180" i="18"/>
  <c r="AL233" i="18"/>
  <c r="AI222" i="18"/>
  <c r="AL292" i="18"/>
  <c r="AI281" i="18"/>
  <c r="AL116" i="18"/>
  <c r="AI199" i="18"/>
  <c r="AL210" i="18"/>
  <c r="CA247" i="21"/>
  <c r="AL293" i="18"/>
  <c r="AI282" i="18"/>
  <c r="AL174" i="18"/>
  <c r="CA272" i="21"/>
  <c r="AL165" i="18"/>
  <c r="CA249" i="21"/>
  <c r="AL294" i="18"/>
  <c r="AI283" i="18"/>
  <c r="CA274" i="21"/>
  <c r="CA178" i="21"/>
  <c r="CA182" i="21"/>
  <c r="CA183" i="21"/>
  <c r="CA187" i="21"/>
  <c r="CA181" i="21"/>
  <c r="CA188" i="21"/>
  <c r="CA186" i="21"/>
  <c r="CA180" i="21"/>
  <c r="CA179" i="21"/>
  <c r="CA185" i="21"/>
  <c r="CA189" i="21"/>
  <c r="CA184" i="21"/>
  <c r="AL214" i="18"/>
  <c r="AI203" i="18"/>
  <c r="CA263" i="21"/>
  <c r="AL319" i="18"/>
  <c r="AI308" i="18"/>
  <c r="AI184" i="18"/>
  <c r="AL195" i="18"/>
  <c r="AL286" i="18"/>
  <c r="AI275" i="18"/>
  <c r="AL93" i="18"/>
  <c r="AI82" i="18"/>
  <c r="AI134" i="18"/>
  <c r="AL145" i="18"/>
  <c r="AI193" i="18"/>
  <c r="AL204" i="18"/>
  <c r="AI252" i="18"/>
  <c r="AL263" i="18"/>
  <c r="AI213" i="18"/>
  <c r="AL224" i="18"/>
  <c r="CA277" i="21"/>
  <c r="AL199" i="18"/>
  <c r="AI188" i="18"/>
  <c r="AL255" i="18"/>
  <c r="AI244" i="18"/>
  <c r="AI78" i="18"/>
  <c r="AL89" i="18"/>
  <c r="AI207" i="18"/>
  <c r="AL218" i="18"/>
  <c r="AL242" i="18"/>
  <c r="AI231" i="18"/>
  <c r="CA304" i="21"/>
  <c r="AL132" i="18"/>
  <c r="AI121" i="18"/>
  <c r="CA203" i="21"/>
  <c r="CA316" i="21"/>
  <c r="AL133" i="18"/>
  <c r="AI122" i="18"/>
  <c r="AL234" i="18"/>
  <c r="AI223" i="18"/>
  <c r="AL124" i="18"/>
  <c r="CA195" i="21"/>
  <c r="AI248" i="18"/>
  <c r="AL259" i="18"/>
  <c r="AL100" i="18"/>
  <c r="AI89" i="18"/>
  <c r="CA205" i="21"/>
  <c r="AL236" i="18"/>
  <c r="AI225" i="18"/>
  <c r="CA319" i="21"/>
  <c r="AL150" i="18"/>
  <c r="AI202" i="18"/>
  <c r="AL213" i="18"/>
  <c r="AL92" i="18"/>
  <c r="AL176" i="18"/>
  <c r="AI165" i="18"/>
  <c r="AI239" i="18"/>
  <c r="AL250" i="18"/>
  <c r="AI149" i="18"/>
  <c r="AL160" i="18"/>
  <c r="CA288" i="21"/>
  <c r="AL264" i="18"/>
  <c r="AI253" i="18"/>
  <c r="CA219" i="21"/>
  <c r="CA278" i="21"/>
  <c r="AL88" i="18"/>
  <c r="AI77" i="18"/>
  <c r="CA220" i="21"/>
  <c r="CA279" i="21"/>
  <c r="AL147" i="18"/>
  <c r="AL291" i="18"/>
  <c r="AI280" i="18"/>
  <c r="AI179" i="18"/>
  <c r="AL190" i="18"/>
  <c r="CA258" i="21"/>
  <c r="AL303" i="18"/>
  <c r="AI292" i="18"/>
  <c r="CA232" i="21"/>
  <c r="CA259" i="21"/>
  <c r="CA317" i="21"/>
  <c r="AI171" i="18"/>
  <c r="AL182" i="18"/>
  <c r="CA283" i="21"/>
  <c r="AI181" i="18"/>
  <c r="AL192" i="18"/>
  <c r="CA261" i="21"/>
  <c r="AL306" i="18"/>
  <c r="AI295" i="18"/>
  <c r="CA226" i="21"/>
  <c r="CA285" i="21"/>
  <c r="AI91" i="18"/>
  <c r="AL102" i="18"/>
  <c r="CA197" i="21"/>
  <c r="CA235" i="21"/>
  <c r="AL273" i="18"/>
  <c r="AI262" i="18"/>
  <c r="CA228" i="21"/>
  <c r="AL297" i="18"/>
  <c r="AI286" i="18"/>
  <c r="AI93" i="18"/>
  <c r="AL104" i="18"/>
  <c r="AL216" i="18"/>
  <c r="AI205" i="18"/>
  <c r="AL275" i="18"/>
  <c r="AI264" i="18"/>
  <c r="AL178" i="18"/>
  <c r="AI167" i="18"/>
  <c r="CA289" i="21"/>
  <c r="AL95" i="18"/>
  <c r="AI84" i="18"/>
  <c r="AL146" i="18"/>
  <c r="AI195" i="18"/>
  <c r="AL206" i="18"/>
  <c r="AL265" i="18"/>
  <c r="AI254" i="18"/>
  <c r="AL207" i="18"/>
  <c r="AI196" i="18"/>
  <c r="AL266" i="18"/>
  <c r="AI255" i="18"/>
  <c r="AI86" i="18"/>
  <c r="AL97" i="18"/>
  <c r="AL156" i="18"/>
  <c r="AI145" i="18"/>
  <c r="AI216" i="18"/>
  <c r="AL227" i="18"/>
  <c r="CA245" i="21"/>
  <c r="CA315" i="21"/>
  <c r="AI130" i="18"/>
  <c r="AL141" i="18"/>
  <c r="CA222" i="21"/>
  <c r="AI234" i="18"/>
  <c r="AL245" i="18"/>
  <c r="CA327" i="21"/>
  <c r="AL219" i="18"/>
  <c r="AI208" i="18"/>
  <c r="AL246" i="18"/>
  <c r="AI235" i="18"/>
  <c r="AL304" i="18"/>
  <c r="AI293" i="18"/>
  <c r="AL134" i="18"/>
  <c r="CA204" i="21"/>
  <c r="AI259" i="18"/>
  <c r="AL270" i="18"/>
  <c r="AI100" i="18"/>
  <c r="AL111" i="18"/>
  <c r="AI237" i="18"/>
  <c r="AL248" i="18"/>
  <c r="CA330" i="21"/>
  <c r="CA234" i="21"/>
  <c r="AL272" i="18"/>
  <c r="AI261" i="18"/>
  <c r="AI173" i="18"/>
  <c r="AL184" i="18"/>
  <c r="AI211" i="18"/>
  <c r="AL222" i="18"/>
  <c r="CA286" i="21"/>
  <c r="AL167" i="18"/>
  <c r="AI204" i="18"/>
  <c r="AL215" i="18"/>
  <c r="CA252" i="21"/>
  <c r="CA310" i="21"/>
  <c r="AL152" i="18"/>
  <c r="CA236" i="21"/>
  <c r="CA300" i="21"/>
  <c r="CA200" i="21"/>
  <c r="AI265" i="18"/>
  <c r="AL276" i="18"/>
  <c r="AL154" i="18"/>
  <c r="CA290" i="21"/>
  <c r="AL96" i="18"/>
  <c r="AI85" i="18"/>
  <c r="AL171" i="18"/>
  <c r="AI160" i="18"/>
  <c r="CA239" i="21"/>
  <c r="CA291" i="21"/>
  <c r="AI221" i="18"/>
  <c r="AL232" i="18"/>
  <c r="AL302" i="18"/>
  <c r="AI291" i="18"/>
  <c r="AL209" i="18"/>
  <c r="AI198" i="18"/>
  <c r="AL314" i="18"/>
  <c r="AI303" i="18"/>
  <c r="AL157" i="18"/>
  <c r="CA271" i="21"/>
  <c r="CA328" i="21"/>
  <c r="AI180" i="18"/>
  <c r="AL191" i="18"/>
  <c r="CA215" i="21"/>
  <c r="CA273" i="21"/>
  <c r="AL317" i="18"/>
  <c r="AI306" i="18"/>
  <c r="AL166" i="18"/>
  <c r="AI210" i="18"/>
  <c r="AL221" i="18"/>
  <c r="CA297" i="21"/>
  <c r="AL112" i="18"/>
  <c r="AJ117" i="18" l="1"/>
  <c r="AK117" i="18" s="1"/>
  <c r="AJ111" i="18"/>
  <c r="AK111" i="18" s="1"/>
  <c r="AJ92" i="18"/>
  <c r="AK92" i="18" s="1"/>
  <c r="AJ146" i="18"/>
  <c r="AK146" i="18" s="1"/>
  <c r="AJ145" i="18"/>
  <c r="AK145" i="18" s="1"/>
  <c r="AJ174" i="18"/>
  <c r="AK174" i="18" s="1"/>
  <c r="AJ191" i="18"/>
  <c r="AK191" i="18" s="1"/>
  <c r="AJ119" i="18"/>
  <c r="AK119" i="18" s="1"/>
  <c r="AJ302" i="18"/>
  <c r="AK302" i="18" s="1"/>
  <c r="AJ276" i="18"/>
  <c r="AK276" i="18" s="1"/>
  <c r="AJ160" i="18"/>
  <c r="AK160" i="18" s="1"/>
  <c r="AJ199" i="18"/>
  <c r="AK199" i="18" s="1"/>
  <c r="AJ275" i="18"/>
  <c r="AK275" i="18" s="1"/>
  <c r="AJ182" i="18"/>
  <c r="AK182" i="18" s="1"/>
  <c r="AJ99" i="18"/>
  <c r="AK99" i="18" s="1"/>
  <c r="AJ132" i="18"/>
  <c r="AK132" i="18" s="1"/>
  <c r="AJ232" i="18"/>
  <c r="AK232" i="18" s="1"/>
  <c r="AJ265" i="18"/>
  <c r="AK265" i="18" s="1"/>
  <c r="AJ102" i="18"/>
  <c r="AK102" i="18" s="1"/>
  <c r="AJ86" i="18"/>
  <c r="AK86" i="18" s="1"/>
  <c r="AJ154" i="18"/>
  <c r="AK154" i="18" s="1"/>
  <c r="AJ166" i="18"/>
  <c r="AK166" i="18" s="1"/>
  <c r="AJ246" i="18"/>
  <c r="AK246" i="18" s="1"/>
  <c r="AJ319" i="18"/>
  <c r="AK319" i="18" s="1"/>
  <c r="AJ108" i="18"/>
  <c r="AK108" i="18" s="1"/>
  <c r="AJ103" i="18"/>
  <c r="AK103" i="18" s="1"/>
  <c r="AJ314" i="18"/>
  <c r="AK314" i="18" s="1"/>
  <c r="AJ96" i="18"/>
  <c r="AK96" i="18" s="1"/>
  <c r="AJ234" i="18"/>
  <c r="AK234" i="18" s="1"/>
  <c r="AJ279" i="18"/>
  <c r="AK279" i="18" s="1"/>
  <c r="AJ138" i="18"/>
  <c r="AK138" i="18" s="1"/>
  <c r="AJ321" i="18"/>
  <c r="AK321" i="18" s="1"/>
  <c r="AJ120" i="18"/>
  <c r="AK120" i="18" s="1"/>
  <c r="AJ221" i="18"/>
  <c r="AK221" i="18" s="1"/>
  <c r="AJ116" i="18"/>
  <c r="AK116" i="18" s="1"/>
  <c r="AJ171" i="18"/>
  <c r="AK171" i="18" s="1"/>
  <c r="AJ162" i="18"/>
  <c r="AK162" i="18" s="1"/>
  <c r="AJ291" i="18"/>
  <c r="AK291" i="18" s="1"/>
  <c r="AJ236" i="18"/>
  <c r="AK236" i="18" s="1"/>
  <c r="AJ89" i="18"/>
  <c r="AK89" i="18" s="1"/>
  <c r="AJ204" i="18"/>
  <c r="AK204" i="18" s="1"/>
  <c r="AJ214" i="18"/>
  <c r="AK214" i="18" s="1"/>
  <c r="AJ124" i="18"/>
  <c r="AK124" i="18" s="1"/>
  <c r="AJ180" i="18"/>
  <c r="AK180" i="18" s="1"/>
  <c r="AJ261" i="18"/>
  <c r="AK261" i="18" s="1"/>
  <c r="AJ165" i="18"/>
  <c r="AK165" i="18" s="1"/>
  <c r="AJ300" i="18"/>
  <c r="AK300" i="18" s="1"/>
  <c r="AJ320" i="18"/>
  <c r="AK320" i="18" s="1"/>
  <c r="AJ271" i="18"/>
  <c r="AK271" i="18" s="1"/>
  <c r="AJ295" i="18"/>
  <c r="AK295" i="18" s="1"/>
  <c r="AJ115" i="18"/>
  <c r="AK115" i="18" s="1"/>
  <c r="AJ284" i="18"/>
  <c r="AK284" i="18" s="1"/>
  <c r="AJ258" i="18"/>
  <c r="AK258" i="18" s="1"/>
  <c r="AJ278" i="18"/>
  <c r="AK278" i="18" s="1"/>
  <c r="AJ128" i="18"/>
  <c r="AK128" i="18" s="1"/>
  <c r="AJ255" i="18"/>
  <c r="AK255" i="18" s="1"/>
  <c r="AJ293" i="18"/>
  <c r="AK293" i="18" s="1"/>
  <c r="AJ230" i="18"/>
  <c r="AK230" i="18" s="1"/>
  <c r="AJ308" i="18"/>
  <c r="AK308" i="18" s="1"/>
  <c r="AJ164" i="18"/>
  <c r="AK164" i="18" s="1"/>
  <c r="AJ200" i="18"/>
  <c r="AK200" i="18" s="1"/>
  <c r="AJ262" i="18"/>
  <c r="AK262" i="18" s="1"/>
  <c r="AJ299" i="18"/>
  <c r="AK299" i="18" s="1"/>
  <c r="AJ287" i="18"/>
  <c r="AK287" i="18" s="1"/>
  <c r="AJ198" i="18"/>
  <c r="AK198" i="18" s="1"/>
  <c r="AJ247" i="18"/>
  <c r="AK247" i="18" s="1"/>
  <c r="AJ129" i="18"/>
  <c r="AK129" i="18" s="1"/>
  <c r="AJ281" i="18"/>
  <c r="AK281" i="18" s="1"/>
  <c r="AJ188" i="18"/>
  <c r="AK188" i="18" s="1"/>
  <c r="AJ185" i="18"/>
  <c r="AK185" i="18" s="1"/>
  <c r="AJ131" i="18"/>
  <c r="AK131" i="18" s="1"/>
  <c r="AJ290" i="18"/>
  <c r="AK290" i="18" s="1"/>
  <c r="AJ298" i="18"/>
  <c r="AK298" i="18" s="1"/>
  <c r="AJ244" i="18"/>
  <c r="AK244" i="18" s="1"/>
  <c r="AJ113" i="18"/>
  <c r="AK113" i="18" s="1"/>
  <c r="AJ260" i="18"/>
  <c r="AK260" i="18" s="1"/>
  <c r="AJ216" i="18"/>
  <c r="AK216" i="18" s="1"/>
  <c r="AJ215" i="18"/>
  <c r="AK215" i="18" s="1"/>
  <c r="AJ219" i="18"/>
  <c r="AK219" i="18" s="1"/>
  <c r="AJ227" i="18"/>
  <c r="AK227" i="18" s="1"/>
  <c r="AJ134" i="18"/>
  <c r="AK134" i="18" s="1"/>
  <c r="AJ100" i="18"/>
  <c r="AK100" i="18" s="1"/>
  <c r="AJ93" i="18"/>
  <c r="AK93" i="18" s="1"/>
  <c r="AJ208" i="18"/>
  <c r="AK208" i="18" s="1"/>
  <c r="AJ159" i="18"/>
  <c r="AK159" i="18" s="1"/>
  <c r="AJ183" i="18"/>
  <c r="AK183" i="18" s="1"/>
  <c r="AJ241" i="18"/>
  <c r="AK241" i="18" s="1"/>
  <c r="AJ98" i="18"/>
  <c r="AK98" i="18" s="1"/>
  <c r="AJ229" i="18"/>
  <c r="AK229" i="18" s="1"/>
  <c r="AJ226" i="18"/>
  <c r="AK226" i="18" s="1"/>
  <c r="AJ317" i="18"/>
  <c r="AK317" i="18" s="1"/>
  <c r="AJ209" i="18"/>
  <c r="AK209" i="18" s="1"/>
  <c r="AJ248" i="18"/>
  <c r="AK248" i="18" s="1"/>
  <c r="AJ156" i="18"/>
  <c r="AK156" i="18" s="1"/>
  <c r="AJ206" i="18"/>
  <c r="AK206" i="18" s="1"/>
  <c r="AJ152" i="18"/>
  <c r="AK152" i="18" s="1"/>
  <c r="AJ250" i="18"/>
  <c r="AK250" i="18" s="1"/>
  <c r="AJ143" i="18"/>
  <c r="AK143" i="18" s="1"/>
  <c r="AJ280" i="18"/>
  <c r="AK280" i="18" s="1"/>
  <c r="AJ311" i="18"/>
  <c r="AK311" i="18" s="1"/>
  <c r="AJ109" i="18"/>
  <c r="AK109" i="18" s="1"/>
  <c r="AJ296" i="18"/>
  <c r="AK296" i="18" s="1"/>
  <c r="AJ305" i="18"/>
  <c r="AK305" i="18" s="1"/>
  <c r="AJ256" i="18"/>
  <c r="AK256" i="18" s="1"/>
  <c r="AJ197" i="18"/>
  <c r="AK197" i="18" s="1"/>
  <c r="AJ212" i="18"/>
  <c r="AK212" i="18" s="1"/>
  <c r="AJ254" i="18"/>
  <c r="AK254" i="18" s="1"/>
  <c r="AJ179" i="18"/>
  <c r="AK179" i="18" s="1"/>
  <c r="AJ237" i="18"/>
  <c r="AK237" i="18" s="1"/>
  <c r="AJ181" i="18"/>
  <c r="AK181" i="18" s="1"/>
  <c r="AJ202" i="18"/>
  <c r="AK202" i="18" s="1"/>
  <c r="AJ90" i="18"/>
  <c r="AK90" i="18" s="1"/>
  <c r="AJ277" i="18"/>
  <c r="AK277" i="18" s="1"/>
  <c r="AJ223" i="18"/>
  <c r="AK223" i="18" s="1"/>
  <c r="AJ157" i="18"/>
  <c r="AK157" i="18" s="1"/>
  <c r="AJ88" i="18"/>
  <c r="AK88" i="18" s="1"/>
  <c r="AJ176" i="18"/>
  <c r="AK176" i="18" s="1"/>
  <c r="AJ87" i="18"/>
  <c r="AK87" i="18" s="1"/>
  <c r="AJ286" i="18"/>
  <c r="AK286" i="18" s="1"/>
  <c r="AJ294" i="18"/>
  <c r="AK294" i="18" s="1"/>
  <c r="AJ210" i="18"/>
  <c r="AK210" i="18" s="1"/>
  <c r="AJ144" i="18"/>
  <c r="AK144" i="18" s="1"/>
  <c r="AJ301" i="18"/>
  <c r="AK301" i="18" s="1"/>
  <c r="AJ310" i="18"/>
  <c r="AK310" i="18" s="1"/>
  <c r="AJ228" i="18"/>
  <c r="AK228" i="18" s="1"/>
  <c r="AJ177" i="18"/>
  <c r="AK177" i="18" s="1"/>
  <c r="AJ95" i="18"/>
  <c r="AK95" i="18" s="1"/>
  <c r="AJ104" i="18"/>
  <c r="AK104" i="18" s="1"/>
  <c r="AJ150" i="18"/>
  <c r="AK150" i="18" s="1"/>
  <c r="AJ259" i="18"/>
  <c r="AK259" i="18" s="1"/>
  <c r="AJ242" i="18"/>
  <c r="AK242" i="18" s="1"/>
  <c r="AJ253" i="18"/>
  <c r="AK253" i="18" s="1"/>
  <c r="AJ151" i="18"/>
  <c r="AK151" i="18" s="1"/>
  <c r="AJ140" i="18"/>
  <c r="AK140" i="18" s="1"/>
  <c r="AJ252" i="18"/>
  <c r="AK252" i="18" s="1"/>
  <c r="AJ205" i="18"/>
  <c r="AK205" i="18" s="1"/>
  <c r="AJ220" i="18"/>
  <c r="AK220" i="18" s="1"/>
  <c r="AJ135" i="18"/>
  <c r="AK135" i="18" s="1"/>
  <c r="AJ289" i="18"/>
  <c r="AK289" i="18" s="1"/>
  <c r="AJ251" i="18"/>
  <c r="AK251" i="18" s="1"/>
  <c r="AJ175" i="18"/>
  <c r="AK175" i="18" s="1"/>
  <c r="AJ118" i="18"/>
  <c r="AK118" i="18" s="1"/>
  <c r="AJ148" i="18"/>
  <c r="AK148" i="18" s="1"/>
  <c r="AJ168" i="18"/>
  <c r="AK168" i="18" s="1"/>
  <c r="AJ97" i="18"/>
  <c r="AK97" i="18" s="1"/>
  <c r="AJ297" i="18"/>
  <c r="AK297" i="18" s="1"/>
  <c r="AJ306" i="18"/>
  <c r="AK306" i="18" s="1"/>
  <c r="AJ303" i="18"/>
  <c r="AK303" i="18" s="1"/>
  <c r="AJ292" i="18"/>
  <c r="AK292" i="18" s="1"/>
  <c r="AJ312" i="18"/>
  <c r="AK312" i="18" s="1"/>
  <c r="AJ283" i="18"/>
  <c r="AK283" i="18" s="1"/>
  <c r="AJ267" i="18"/>
  <c r="AK267" i="18" s="1"/>
  <c r="AJ173" i="18"/>
  <c r="AK173" i="18" s="1"/>
  <c r="AJ231" i="18"/>
  <c r="AK231" i="18" s="1"/>
  <c r="AJ110" i="18"/>
  <c r="AK110" i="18" s="1"/>
  <c r="AJ153" i="18"/>
  <c r="AK153" i="18" s="1"/>
  <c r="AJ163" i="18"/>
  <c r="AK163" i="18" s="1"/>
  <c r="AJ257" i="18"/>
  <c r="AK257" i="18" s="1"/>
  <c r="AJ122" i="18"/>
  <c r="AK122" i="18" s="1"/>
  <c r="AJ285" i="18"/>
  <c r="AK285" i="18" s="1"/>
  <c r="AJ309" i="18"/>
  <c r="AK309" i="18" s="1"/>
  <c r="AJ222" i="18"/>
  <c r="AK222" i="18" s="1"/>
  <c r="AJ270" i="18"/>
  <c r="AK270" i="18" s="1"/>
  <c r="AJ245" i="18"/>
  <c r="AK245" i="18" s="1"/>
  <c r="AJ266" i="18"/>
  <c r="AK266" i="18" s="1"/>
  <c r="AJ224" i="18"/>
  <c r="AK224" i="18" s="1"/>
  <c r="AJ195" i="18"/>
  <c r="AK195" i="18" s="1"/>
  <c r="AJ238" i="18"/>
  <c r="AK238" i="18" s="1"/>
  <c r="AJ193" i="18"/>
  <c r="AK193" i="18" s="1"/>
  <c r="AJ243" i="18"/>
  <c r="AK243" i="18" s="1"/>
  <c r="AJ196" i="18"/>
  <c r="AK196" i="18" s="1"/>
  <c r="AJ161" i="18"/>
  <c r="AK161" i="18" s="1"/>
  <c r="AJ203" i="18"/>
  <c r="AK203" i="18" s="1"/>
  <c r="AJ158" i="18"/>
  <c r="AK158" i="18" s="1"/>
  <c r="AJ189" i="18"/>
  <c r="AK189" i="18" s="1"/>
  <c r="AJ240" i="18"/>
  <c r="AK240" i="18" s="1"/>
  <c r="AJ170" i="18"/>
  <c r="AK170" i="18" s="1"/>
  <c r="AJ101" i="18"/>
  <c r="AK101" i="18" s="1"/>
  <c r="AJ106" i="18"/>
  <c r="AK106" i="18" s="1"/>
  <c r="AJ178" i="18"/>
  <c r="AK178" i="18" s="1"/>
  <c r="AJ213" i="18"/>
  <c r="AK213" i="18" s="1"/>
  <c r="AJ218" i="18"/>
  <c r="AK218" i="18" s="1"/>
  <c r="AJ91" i="18"/>
  <c r="AK91" i="18" s="1"/>
  <c r="AJ233" i="18"/>
  <c r="AK233" i="18" s="1"/>
  <c r="AJ137" i="18"/>
  <c r="AK137" i="18" s="1"/>
  <c r="AJ249" i="18"/>
  <c r="AK249" i="18" s="1"/>
  <c r="AJ211" i="18"/>
  <c r="AK211" i="18" s="1"/>
  <c r="AJ114" i="18"/>
  <c r="AK114" i="18" s="1"/>
  <c r="AJ126" i="18"/>
  <c r="AK126" i="18" s="1"/>
  <c r="AJ217" i="18"/>
  <c r="AK217" i="18" s="1"/>
  <c r="AJ239" i="18"/>
  <c r="AK239" i="18" s="1"/>
  <c r="AJ142" i="18"/>
  <c r="AK142" i="18" s="1"/>
  <c r="AJ184" i="18"/>
  <c r="AK184" i="18" s="1"/>
  <c r="AJ207" i="18"/>
  <c r="AK207" i="18" s="1"/>
  <c r="AJ273" i="18"/>
  <c r="AK273" i="18" s="1"/>
  <c r="AJ264" i="18"/>
  <c r="AK264" i="18" s="1"/>
  <c r="AJ147" i="18"/>
  <c r="AK147" i="18" s="1"/>
  <c r="AJ263" i="18"/>
  <c r="AK263" i="18" s="1"/>
  <c r="AJ155" i="18"/>
  <c r="AK155" i="18" s="1"/>
  <c r="AJ169" i="18"/>
  <c r="AK169" i="18" s="1"/>
  <c r="AJ123" i="18"/>
  <c r="AK123" i="18" s="1"/>
  <c r="AJ274" i="18"/>
  <c r="AK274" i="18" s="1"/>
  <c r="AJ316" i="18"/>
  <c r="AK316" i="18" s="1"/>
  <c r="AJ136" i="18"/>
  <c r="AK136" i="18" s="1"/>
  <c r="AJ235" i="18"/>
  <c r="AK235" i="18" s="1"/>
  <c r="AJ127" i="18"/>
  <c r="AK127" i="18" s="1"/>
  <c r="AJ201" i="18"/>
  <c r="AK201" i="18" s="1"/>
  <c r="AJ130" i="18"/>
  <c r="AK130" i="18" s="1"/>
  <c r="AJ186" i="18"/>
  <c r="AK186" i="18" s="1"/>
  <c r="AJ149" i="18"/>
  <c r="AK149" i="18" s="1"/>
  <c r="AJ172" i="18"/>
  <c r="AK172" i="18" s="1"/>
  <c r="AJ112" i="18"/>
  <c r="AK112" i="18" s="1"/>
  <c r="AJ315" i="18"/>
  <c r="AK315" i="18" s="1"/>
  <c r="AJ272" i="18"/>
  <c r="AK272" i="18" s="1"/>
  <c r="AJ304" i="18"/>
  <c r="AK304" i="18" s="1"/>
  <c r="AJ141" i="18"/>
  <c r="AK141" i="18" s="1"/>
  <c r="AJ105" i="18"/>
  <c r="AK105" i="18" s="1"/>
  <c r="AJ192" i="18"/>
  <c r="AK192" i="18" s="1"/>
  <c r="AJ190" i="18"/>
  <c r="AK190" i="18" s="1"/>
  <c r="AJ133" i="18"/>
  <c r="AK133" i="18" s="1"/>
  <c r="AJ94" i="18"/>
  <c r="AK94" i="18" s="1"/>
  <c r="AJ318" i="18"/>
  <c r="AK318" i="18" s="1"/>
  <c r="AJ139" i="18"/>
  <c r="AK139" i="18" s="1"/>
  <c r="AJ307" i="18"/>
  <c r="AK307" i="18" s="1"/>
  <c r="AJ121" i="18"/>
  <c r="AK121" i="18" s="1"/>
  <c r="AJ125" i="18"/>
  <c r="AK125" i="18" s="1"/>
  <c r="AJ268" i="18"/>
  <c r="AK268" i="18" s="1"/>
  <c r="AJ225" i="18"/>
  <c r="AK225" i="18" s="1"/>
  <c r="AJ269" i="18"/>
  <c r="AK269" i="18" s="1"/>
  <c r="AJ194" i="18"/>
  <c r="AK194" i="18" s="1"/>
  <c r="AJ282" i="18"/>
  <c r="AK282" i="18" s="1"/>
  <c r="AJ313" i="18"/>
  <c r="AK313" i="18" s="1"/>
  <c r="AJ288" i="18"/>
  <c r="AK288" i="18" s="1"/>
  <c r="AJ107" i="18"/>
  <c r="AK107" i="18" s="1"/>
  <c r="AJ187" i="18"/>
  <c r="AK187" i="18" s="1"/>
  <c r="AJ167" i="18"/>
  <c r="AK167" i="18" s="1"/>
  <c r="AL465" i="18" l="1"/>
  <c r="BZ475" i="21"/>
  <c r="CA477" i="21" l="1"/>
  <c r="CA478" i="21"/>
  <c r="AL463" i="18"/>
  <c r="AL464" i="18"/>
  <c r="CA475" i="21"/>
  <c r="CA476" i="21"/>
  <c r="AI462" i="18"/>
  <c r="AL462" i="18"/>
  <c r="AJ464" i="18" l="1"/>
  <c r="AK464" i="18" s="1"/>
  <c r="AJ465" i="18"/>
  <c r="AK465" i="18" s="1"/>
  <c r="AJ462" i="18"/>
  <c r="AK462" i="18" s="1"/>
  <c r="AJ463" i="18"/>
  <c r="AK463"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A.Vogel</author>
    <author>Robert Plue</author>
  </authors>
  <commentList>
    <comment ref="D1" authorId="0" shapeId="0" xr:uid="{00000000-0006-0000-0100-000001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H1" authorId="0" shapeId="0" xr:uid="{00000000-0006-0000-0100-000002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L1" authorId="0" shapeId="0" xr:uid="{00000000-0006-0000-0100-000003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D1" authorId="0" shapeId="0" xr:uid="{00000000-0006-0000-0100-000004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H1" authorId="1" shapeId="0" xr:uid="{00000000-0006-0000-0100-000005000000}">
      <text>
        <r>
          <rPr>
            <b/>
            <sz val="8"/>
            <color indexed="81"/>
            <rFont val="Tahoma"/>
            <family val="2"/>
          </rPr>
          <t>Robert Plue:</t>
        </r>
        <r>
          <rPr>
            <sz val="8"/>
            <color indexed="81"/>
            <rFont val="Tahoma"/>
            <family val="2"/>
          </rPr>
          <t xml:space="preserve">
Uses an Absolute address, verify updates.</t>
        </r>
      </text>
    </comment>
    <comment ref="AJ1" authorId="0" shapeId="0" xr:uid="{00000000-0006-0000-0100-000006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L1" authorId="0" shapeId="0" xr:uid="{00000000-0006-0000-0100-000007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Robert Plue</author>
    <author>Robert A. Plue</author>
    <author>AVOGEL</author>
    <author>A.Vogel</author>
  </authors>
  <commentList>
    <comment ref="CA3" authorId="0" shapeId="0" xr:uid="{00000000-0006-0000-0200-000001000000}">
      <text>
        <r>
          <rPr>
            <b/>
            <sz val="8"/>
            <color indexed="81"/>
            <rFont val="Tahoma"/>
            <family val="2"/>
          </rPr>
          <t>Robert Plue:</t>
        </r>
        <r>
          <rPr>
            <sz val="8"/>
            <color indexed="81"/>
            <rFont val="Tahoma"/>
            <family val="2"/>
          </rPr>
          <t xml:space="preserve">
12 month moving sum, ie an annualized number
</t>
        </r>
      </text>
    </comment>
    <comment ref="B16" authorId="0" shapeId="0" xr:uid="{00000000-0006-0000-0200-000002000000}">
      <text>
        <r>
          <rPr>
            <b/>
            <sz val="8"/>
            <color indexed="81"/>
            <rFont val="Tahoma"/>
            <family val="2"/>
          </rPr>
          <t xml:space="preserve">Robert Plue: Some data estimated by Don Miles for missing reports.
</t>
        </r>
        <r>
          <rPr>
            <sz val="8"/>
            <color indexed="81"/>
            <rFont val="Tahoma"/>
            <family val="2"/>
          </rPr>
          <t xml:space="preserve">
</t>
        </r>
      </text>
    </comment>
    <comment ref="B20" authorId="0" shapeId="0" xr:uid="{00000000-0006-0000-0200-000003000000}">
      <text>
        <r>
          <rPr>
            <b/>
            <sz val="8"/>
            <color indexed="81"/>
            <rFont val="Tahoma"/>
            <family val="2"/>
          </rPr>
          <t>Robert Plue:</t>
        </r>
        <r>
          <rPr>
            <sz val="8"/>
            <color indexed="81"/>
            <rFont val="Tahoma"/>
            <family val="2"/>
          </rPr>
          <t xml:space="preserve">
Some data estimated by Don Miles for missing reports.</t>
        </r>
      </text>
    </comment>
    <comment ref="B26" authorId="0" shapeId="0" xr:uid="{00000000-0006-0000-0200-000004000000}">
      <text>
        <r>
          <rPr>
            <b/>
            <sz val="8"/>
            <color indexed="81"/>
            <rFont val="Tahoma"/>
            <family val="2"/>
          </rPr>
          <t>Robert Plue:</t>
        </r>
        <r>
          <rPr>
            <sz val="8"/>
            <color indexed="81"/>
            <rFont val="Tahoma"/>
            <family val="2"/>
          </rPr>
          <t xml:space="preserve">
Some data estimated by Don Miles for missing reports.</t>
        </r>
      </text>
    </comment>
    <comment ref="B30" authorId="0" shapeId="0" xr:uid="{00000000-0006-0000-0200-000005000000}">
      <text>
        <r>
          <rPr>
            <b/>
            <sz val="8"/>
            <color indexed="81"/>
            <rFont val="Tahoma"/>
            <family val="2"/>
          </rPr>
          <t>Robert Plue:</t>
        </r>
        <r>
          <rPr>
            <sz val="8"/>
            <color indexed="81"/>
            <rFont val="Tahoma"/>
            <family val="2"/>
          </rPr>
          <t xml:space="preserve">
Some data estimated by Don Miles for missing reports.</t>
        </r>
      </text>
    </comment>
    <comment ref="B47" authorId="0" shapeId="0" xr:uid="{00000000-0006-0000-0200-000006000000}">
      <text>
        <r>
          <rPr>
            <b/>
            <sz val="8"/>
            <color indexed="81"/>
            <rFont val="Tahoma"/>
            <family val="2"/>
          </rPr>
          <t>Robert Plue:</t>
        </r>
        <r>
          <rPr>
            <sz val="8"/>
            <color indexed="81"/>
            <rFont val="Tahoma"/>
            <family val="2"/>
          </rPr>
          <t xml:space="preserve">
Some data estimated by Don Miles for missing reports.</t>
        </r>
      </text>
    </comment>
    <comment ref="CZ47" authorId="0" shapeId="0" xr:uid="{00000000-0006-0000-0200-000007000000}">
      <text>
        <r>
          <rPr>
            <b/>
            <sz val="8"/>
            <color indexed="81"/>
            <rFont val="Tahoma"/>
            <family val="2"/>
          </rPr>
          <t>Robert Plue:</t>
        </r>
        <r>
          <rPr>
            <sz val="8"/>
            <color indexed="81"/>
            <rFont val="Tahoma"/>
            <family val="2"/>
          </rPr>
          <t xml:space="preserve">
Some data estimated by Don Miles for missing reports.</t>
        </r>
      </text>
    </comment>
    <comment ref="B50" authorId="0" shapeId="0" xr:uid="{00000000-0006-0000-0200-000008000000}">
      <text>
        <r>
          <rPr>
            <b/>
            <sz val="8"/>
            <color indexed="81"/>
            <rFont val="Tahoma"/>
            <family val="2"/>
          </rPr>
          <t>Robert Plue:</t>
        </r>
        <r>
          <rPr>
            <sz val="8"/>
            <color indexed="81"/>
            <rFont val="Tahoma"/>
            <family val="2"/>
          </rPr>
          <t xml:space="preserve">
Some data estimated by Don Miles for missing reports.</t>
        </r>
      </text>
    </comment>
    <comment ref="CZ50" authorId="0" shapeId="0" xr:uid="{00000000-0006-0000-0200-000009000000}">
      <text>
        <r>
          <rPr>
            <b/>
            <sz val="8"/>
            <color indexed="81"/>
            <rFont val="Tahoma"/>
            <family val="2"/>
          </rPr>
          <t>Robert Plue:</t>
        </r>
        <r>
          <rPr>
            <sz val="8"/>
            <color indexed="81"/>
            <rFont val="Tahoma"/>
            <family val="2"/>
          </rPr>
          <t xml:space="preserve">
Some data estimated by Don Miles for missing reports.</t>
        </r>
      </text>
    </comment>
    <comment ref="B66" authorId="0" shapeId="0" xr:uid="{00000000-0006-0000-0200-00000A000000}">
      <text>
        <r>
          <rPr>
            <b/>
            <sz val="8"/>
            <color indexed="81"/>
            <rFont val="Tahoma"/>
            <family val="2"/>
          </rPr>
          <t>Robert Plue:</t>
        </r>
        <r>
          <rPr>
            <sz val="8"/>
            <color indexed="81"/>
            <rFont val="Tahoma"/>
            <family val="2"/>
          </rPr>
          <t xml:space="preserve">
Some data estimated by Don Miles for missing reports.</t>
        </r>
      </text>
    </comment>
    <comment ref="CZ66" authorId="0" shapeId="0" xr:uid="{00000000-0006-0000-0200-00000B000000}">
      <text>
        <r>
          <rPr>
            <b/>
            <sz val="8"/>
            <color indexed="81"/>
            <rFont val="Tahoma"/>
            <family val="2"/>
          </rPr>
          <t>Robert Plue:</t>
        </r>
        <r>
          <rPr>
            <sz val="8"/>
            <color indexed="81"/>
            <rFont val="Tahoma"/>
            <family val="2"/>
          </rPr>
          <t xml:space="preserve">
Some data estimated by Don Miles for missing reports.</t>
        </r>
      </text>
    </comment>
    <comment ref="BY199" authorId="0" shapeId="0" xr:uid="{00000000-0006-0000-0200-00000C000000}">
      <text>
        <r>
          <rPr>
            <b/>
            <sz val="8"/>
            <color indexed="81"/>
            <rFont val="Tahoma"/>
            <family val="2"/>
          </rPr>
          <t>Robert Plue:</t>
        </r>
        <r>
          <rPr>
            <sz val="8"/>
            <color indexed="81"/>
            <rFont val="Tahoma"/>
            <family val="2"/>
          </rPr>
          <t xml:space="preserve">
Be sure to change absolute address
</t>
        </r>
      </text>
    </comment>
    <comment ref="BY200" authorId="0" shapeId="0" xr:uid="{00000000-0006-0000-0200-00000D000000}">
      <text>
        <r>
          <rPr>
            <b/>
            <sz val="8"/>
            <color indexed="81"/>
            <rFont val="Tahoma"/>
            <family val="2"/>
          </rPr>
          <t>Robert Plue:</t>
        </r>
        <r>
          <rPr>
            <sz val="8"/>
            <color indexed="81"/>
            <rFont val="Tahoma"/>
            <family val="2"/>
          </rPr>
          <t xml:space="preserve">
Be sure to change absolute address
</t>
        </r>
      </text>
    </comment>
    <comment ref="BY253" authorId="1" shapeId="0" xr:uid="{00000000-0006-0000-0200-00000E000000}">
      <text>
        <r>
          <rPr>
            <b/>
            <sz val="10"/>
            <color indexed="81"/>
            <rFont val="Tahoma"/>
            <family val="2"/>
          </rPr>
          <t>Robert A. Plue:</t>
        </r>
        <r>
          <rPr>
            <sz val="10"/>
            <color indexed="81"/>
            <rFont val="Tahoma"/>
            <family val="2"/>
          </rPr>
          <t xml:space="preserve">
Uses an Absolute address, verify updates.</t>
        </r>
      </text>
    </comment>
    <comment ref="BY254" authorId="1" shapeId="0" xr:uid="{00000000-0006-0000-0200-00000F000000}">
      <text>
        <r>
          <rPr>
            <b/>
            <sz val="10"/>
            <color indexed="81"/>
            <rFont val="Tahoma"/>
            <family val="2"/>
          </rPr>
          <t>Robert A. Plue:</t>
        </r>
        <r>
          <rPr>
            <sz val="10"/>
            <color indexed="81"/>
            <rFont val="Tahoma"/>
            <family val="2"/>
          </rPr>
          <t xml:space="preserve">
Uses an Absolute address, verify updates.</t>
        </r>
      </text>
    </comment>
    <comment ref="BY255" authorId="2" shapeId="0" xr:uid="{00000000-0006-0000-0200-000010000000}">
      <text>
        <r>
          <rPr>
            <b/>
            <sz val="8"/>
            <color indexed="81"/>
            <rFont val="Tahoma"/>
            <family val="2"/>
          </rPr>
          <t>Plue/Vogel</t>
        </r>
        <r>
          <rPr>
            <sz val="8"/>
            <color indexed="81"/>
            <rFont val="Tahoma"/>
            <family val="2"/>
          </rPr>
          <t>:
Uses an Absolute address, verify updates.</t>
        </r>
      </text>
    </comment>
    <comment ref="BU267" authorId="3" shapeId="0" xr:uid="{00000000-0006-0000-0200-000011000000}">
      <text>
        <r>
          <rPr>
            <b/>
            <sz val="8"/>
            <color indexed="81"/>
            <rFont val="Tahoma"/>
            <family val="2"/>
          </rPr>
          <t>A.Vogel:  The report was revised due to errors within the DOL report syztem caused by programming issues relating to the Social Security Verification processes.</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 Vogel</author>
  </authors>
  <commentList>
    <comment ref="E148" authorId="0" shapeId="0" xr:uid="{00000000-0006-0000-0400-00000100000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 Vogel</author>
  </authors>
  <commentList>
    <comment ref="A150" authorId="0" shapeId="0" xr:uid="{00000000-0006-0000-0500-00000100000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sharedStrings.xml><?xml version="1.0" encoding="utf-8"?>
<sst xmlns="http://schemas.openxmlformats.org/spreadsheetml/2006/main" count="2606" uniqueCount="830">
  <si>
    <t>TOTAL</t>
  </si>
  <si>
    <t>ADAMS</t>
  </si>
  <si>
    <t>ASOTIN</t>
  </si>
  <si>
    <t>BENTON</t>
  </si>
  <si>
    <t>CHELAN</t>
  </si>
  <si>
    <t>CLALLAM</t>
  </si>
  <si>
    <t>CLARK</t>
  </si>
  <si>
    <t>COLUMBIA</t>
  </si>
  <si>
    <t>COWLITZ</t>
  </si>
  <si>
    <t>DOUGLAS</t>
  </si>
  <si>
    <t>FERRY</t>
  </si>
  <si>
    <t>FRANKLIN</t>
  </si>
  <si>
    <t>GARFIELD</t>
  </si>
  <si>
    <t>GRANT</t>
  </si>
  <si>
    <t>GRAYS HARBOR</t>
  </si>
  <si>
    <t>ISLAND</t>
  </si>
  <si>
    <t>JEFFERSON</t>
  </si>
  <si>
    <t>KING</t>
  </si>
  <si>
    <t>KITSAP</t>
  </si>
  <si>
    <t>KITTITAS</t>
  </si>
  <si>
    <t>KLCKITAT</t>
  </si>
  <si>
    <t>LEWIS</t>
  </si>
  <si>
    <t>LINCOLN</t>
  </si>
  <si>
    <t>MASON</t>
  </si>
  <si>
    <t>OKANAGON</t>
  </si>
  <si>
    <t>PACIFIC</t>
  </si>
  <si>
    <t>PEND OREILLE</t>
  </si>
  <si>
    <t>PIERCE</t>
  </si>
  <si>
    <t>SAN JUAN</t>
  </si>
  <si>
    <t>SKAGIT</t>
  </si>
  <si>
    <t>SKAMANIA</t>
  </si>
  <si>
    <t>SNOHOMISH</t>
  </si>
  <si>
    <t>SPOKANE</t>
  </si>
  <si>
    <t>STEVENS</t>
  </si>
  <si>
    <t>THURSTON</t>
  </si>
  <si>
    <t>WAHKIAKUM</t>
  </si>
  <si>
    <t>WALLA WALLA</t>
  </si>
  <si>
    <t>WHATCOM</t>
  </si>
  <si>
    <t>WHITMAN</t>
  </si>
  <si>
    <t>YAKIMA</t>
  </si>
  <si>
    <t>UNKNOWN</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</si>
  <si>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</si>
  <si>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</si>
  <si>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</si>
  <si>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</si>
  <si>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</si>
  <si>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</si>
  <si>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</si>
  <si>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</si>
  <si>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</si>
  <si>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</si>
  <si>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</si>
  <si>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</si>
  <si>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</si>
  <si>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</si>
  <si>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</si>
  <si>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</si>
  <si>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</si>
  <si>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</si>
  <si>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</si>
  <si>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</si>
  <si>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</si>
  <si>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</si>
  <si>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</si>
  <si>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</si>
  <si>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</si>
  <si>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</si>
  <si>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</si>
  <si>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</si>
  <si>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</si>
  <si>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</si>
  <si>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</si>
  <si>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</si>
  <si>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</si>
  <si>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</si>
  <si>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</si>
  <si>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</si>
  <si>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</si>
  <si>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</si>
  <si>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</si>
  <si>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</si>
  <si>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</si>
  <si>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</si>
  <si>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</si>
  <si>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</si>
  <si>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</si>
  <si>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</si>
  <si>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</si>
  <si>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</si>
  <si>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</si>
  <si>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</si>
  <si>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WASHINGTON D.C.</t>
  </si>
  <si>
    <t>Jun 83</t>
  </si>
  <si>
    <t>Jul 83</t>
  </si>
  <si>
    <t>Aug 83</t>
  </si>
  <si>
    <t>Sep 83</t>
  </si>
  <si>
    <t>Oct 83</t>
  </si>
  <si>
    <t>Nov 83</t>
  </si>
  <si>
    <t>Dec 83</t>
  </si>
  <si>
    <t>Jan 84</t>
  </si>
  <si>
    <t>Feb 84</t>
  </si>
  <si>
    <t>Mar 84</t>
  </si>
  <si>
    <t>Apr 84</t>
  </si>
  <si>
    <t>May 84</t>
  </si>
  <si>
    <t>Jun 84</t>
  </si>
  <si>
    <t>Jul 84</t>
  </si>
  <si>
    <t>Aug 84</t>
  </si>
  <si>
    <t>Sep 84</t>
  </si>
  <si>
    <t>Oct 84</t>
  </si>
  <si>
    <t>Nov 84</t>
  </si>
  <si>
    <t>Dec 84</t>
  </si>
  <si>
    <t>Jan 85</t>
  </si>
  <si>
    <t>Feb 85</t>
  </si>
  <si>
    <t>Mar 85</t>
  </si>
  <si>
    <t>Apr 85</t>
  </si>
  <si>
    <t>May 85</t>
  </si>
  <si>
    <t>Jun 85</t>
  </si>
  <si>
    <t>Jul 85</t>
  </si>
  <si>
    <t>Aug 85</t>
  </si>
  <si>
    <t>Sep 85</t>
  </si>
  <si>
    <t>Oct 85</t>
  </si>
  <si>
    <t>Nov 85</t>
  </si>
  <si>
    <t>Dec 85</t>
  </si>
  <si>
    <t>Jan 86</t>
  </si>
  <si>
    <t>Feb 86</t>
  </si>
  <si>
    <t>Mar 86</t>
  </si>
  <si>
    <t>Apr 86</t>
  </si>
  <si>
    <t>May 86</t>
  </si>
  <si>
    <t>Jun 86</t>
  </si>
  <si>
    <t>Jul 86</t>
  </si>
  <si>
    <t>Aug 86</t>
  </si>
  <si>
    <t>Sep 86</t>
  </si>
  <si>
    <t>Oct 86</t>
  </si>
  <si>
    <t>Nov 86</t>
  </si>
  <si>
    <t>Dec 86</t>
  </si>
  <si>
    <t>Jan 87</t>
  </si>
  <si>
    <t>Feb 87</t>
  </si>
  <si>
    <t>Mar 87</t>
  </si>
  <si>
    <t>Apr 87</t>
  </si>
  <si>
    <t>May 87</t>
  </si>
  <si>
    <t>Jun 87</t>
  </si>
  <si>
    <t>Jul 87</t>
  </si>
  <si>
    <t>Aug 87</t>
  </si>
  <si>
    <t>Sep 87</t>
  </si>
  <si>
    <t>Oct 87</t>
  </si>
  <si>
    <t>Nov 87</t>
  </si>
  <si>
    <t>Dec 87</t>
  </si>
  <si>
    <t>Jan 88</t>
  </si>
  <si>
    <t>Feb 88</t>
  </si>
  <si>
    <t>Mar 88</t>
  </si>
  <si>
    <t>Apr 88</t>
  </si>
  <si>
    <t>May 88</t>
  </si>
  <si>
    <t>Jun 88</t>
  </si>
  <si>
    <t>Jul 88</t>
  </si>
  <si>
    <t>Aug 88</t>
  </si>
  <si>
    <t>Sep 88</t>
  </si>
  <si>
    <t>Oct 88</t>
  </si>
  <si>
    <t>Nov 88</t>
  </si>
  <si>
    <t>Dec 88</t>
  </si>
  <si>
    <t>Jan 89</t>
  </si>
  <si>
    <t>Feb 89</t>
  </si>
  <si>
    <t>Mar 89</t>
  </si>
  <si>
    <t>Apr 89</t>
  </si>
  <si>
    <t>May 89</t>
  </si>
  <si>
    <t>Jun 89</t>
  </si>
  <si>
    <t>Jul 89</t>
  </si>
  <si>
    <t>Aug 89</t>
  </si>
  <si>
    <t>Sep 89</t>
  </si>
  <si>
    <t>Oct 89</t>
  </si>
  <si>
    <t>Nov 89</t>
  </si>
  <si>
    <t>Dec 89</t>
  </si>
  <si>
    <t>Jan 90</t>
  </si>
  <si>
    <t>Feb 90</t>
  </si>
  <si>
    <t>Mar 90</t>
  </si>
  <si>
    <t>Apr 90</t>
  </si>
  <si>
    <t>May 90</t>
  </si>
  <si>
    <t>Jun 90</t>
  </si>
  <si>
    <t>Jul 90</t>
  </si>
  <si>
    <t>Aug 90</t>
  </si>
  <si>
    <t>Sep 90</t>
  </si>
  <si>
    <t>Oct 90</t>
  </si>
  <si>
    <t>Nov 90</t>
  </si>
  <si>
    <t>Dec 90</t>
  </si>
  <si>
    <t>Jan 91</t>
  </si>
  <si>
    <t>Feb 91</t>
  </si>
  <si>
    <t>Mar 91</t>
  </si>
  <si>
    <t>Apr 91</t>
  </si>
  <si>
    <t>May 91</t>
  </si>
  <si>
    <t>Jun 91</t>
  </si>
  <si>
    <t>Jul 91</t>
  </si>
  <si>
    <t>Aug 91</t>
  </si>
  <si>
    <t>Sep 91</t>
  </si>
  <si>
    <t>Oct 91</t>
  </si>
  <si>
    <t>Nov 91</t>
  </si>
  <si>
    <t>Dec 91</t>
  </si>
  <si>
    <t>Jan 92</t>
  </si>
  <si>
    <t>Feb 92</t>
  </si>
  <si>
    <t>Mar 92</t>
  </si>
  <si>
    <t>Apr 92</t>
  </si>
  <si>
    <t>May 92</t>
  </si>
  <si>
    <t>Jun 92</t>
  </si>
  <si>
    <t>Jul 92</t>
  </si>
  <si>
    <t>Aug 92</t>
  </si>
  <si>
    <t>Sep 92</t>
  </si>
  <si>
    <t>Oct 92</t>
  </si>
  <si>
    <t>Nov 92</t>
  </si>
  <si>
    <t>Dec 92</t>
  </si>
  <si>
    <t>Jan 93</t>
  </si>
  <si>
    <t>Feb 93</t>
  </si>
  <si>
    <t>Mar 93</t>
  </si>
  <si>
    <t>Apr 93</t>
  </si>
  <si>
    <t>May 93</t>
  </si>
  <si>
    <t>Jun 93</t>
  </si>
  <si>
    <t>Jul 93</t>
  </si>
  <si>
    <t>Aug 93</t>
  </si>
  <si>
    <t>Sep 93</t>
  </si>
  <si>
    <t>Oct 93</t>
  </si>
  <si>
    <t>Nov 93</t>
  </si>
  <si>
    <t>Dec 93</t>
  </si>
  <si>
    <t>Jan 94</t>
  </si>
  <si>
    <t>Feb 94</t>
  </si>
  <si>
    <t>Mar 94</t>
  </si>
  <si>
    <t>Apr 94</t>
  </si>
  <si>
    <t>May 94</t>
  </si>
  <si>
    <t>Jun 94</t>
  </si>
  <si>
    <t>Jul 94</t>
  </si>
  <si>
    <t>Aug 94</t>
  </si>
  <si>
    <t>Sep 94</t>
  </si>
  <si>
    <t>Oct 94</t>
  </si>
  <si>
    <t>Nov 94</t>
  </si>
  <si>
    <t>Dec 94</t>
  </si>
  <si>
    <t>Jan 95</t>
  </si>
  <si>
    <t>Feb 95</t>
  </si>
  <si>
    <t>Mar 95</t>
  </si>
  <si>
    <t>Apr 95</t>
  </si>
  <si>
    <t>May 95</t>
  </si>
  <si>
    <t>Jun 95</t>
  </si>
  <si>
    <t>Jul 95</t>
  </si>
  <si>
    <t>Aug 95</t>
  </si>
  <si>
    <t>Sep 95</t>
  </si>
  <si>
    <t>Oct 95</t>
  </si>
  <si>
    <t>Nov 95</t>
  </si>
  <si>
    <t>Dec 95</t>
  </si>
  <si>
    <t>Jan 96</t>
  </si>
  <si>
    <t>Feb 96</t>
  </si>
  <si>
    <t>Mar 96</t>
  </si>
  <si>
    <t>Apr 96</t>
  </si>
  <si>
    <t>May 96</t>
  </si>
  <si>
    <t>Jun 96</t>
  </si>
  <si>
    <t>Jul 96</t>
  </si>
  <si>
    <t>Aug 96</t>
  </si>
  <si>
    <t>Sep 96</t>
  </si>
  <si>
    <t>Oct 96</t>
  </si>
  <si>
    <t>Nov 96</t>
  </si>
  <si>
    <t>Dec 96</t>
  </si>
  <si>
    <t>Jan 97</t>
  </si>
  <si>
    <t>Feb 97</t>
  </si>
  <si>
    <t>Mar 97</t>
  </si>
  <si>
    <t>Apr 97</t>
  </si>
  <si>
    <t>May 97</t>
  </si>
  <si>
    <t>Jun 97</t>
  </si>
  <si>
    <t>Jul 97</t>
  </si>
  <si>
    <t>Aug 97</t>
  </si>
  <si>
    <t>Sep 97</t>
  </si>
  <si>
    <t>Oct 97</t>
  </si>
  <si>
    <t>Nov 97</t>
  </si>
  <si>
    <t>Dec 97</t>
  </si>
  <si>
    <t>Feb 98</t>
  </si>
  <si>
    <t>Mar 98</t>
  </si>
  <si>
    <t>Apr 98</t>
  </si>
  <si>
    <t>May 98</t>
  </si>
  <si>
    <t>Jun 98</t>
  </si>
  <si>
    <t>Jul 98</t>
  </si>
  <si>
    <t>Aug 98</t>
  </si>
  <si>
    <t>Sep 98</t>
  </si>
  <si>
    <t>Oct 98</t>
  </si>
  <si>
    <t>Nov 98</t>
  </si>
  <si>
    <t>Dec 98</t>
  </si>
  <si>
    <t>Feb 99</t>
  </si>
  <si>
    <t>Jan 98</t>
  </si>
  <si>
    <t>Jan 99</t>
  </si>
  <si>
    <t>Mar 99</t>
  </si>
  <si>
    <t>Apr 99</t>
  </si>
  <si>
    <t>May 99</t>
  </si>
  <si>
    <t>Jun 99</t>
  </si>
  <si>
    <t>Jul 99</t>
  </si>
  <si>
    <t>Aug 99</t>
  </si>
  <si>
    <t>Sep 99</t>
  </si>
  <si>
    <t>Oct 99</t>
  </si>
  <si>
    <t>Nov 99</t>
  </si>
  <si>
    <t>Dec 99</t>
  </si>
  <si>
    <t>% from California</t>
  </si>
  <si>
    <t>% from Oregon</t>
  </si>
  <si>
    <t>% from Texas</t>
  </si>
  <si>
    <t>Monthly In</t>
  </si>
  <si>
    <t>Monthly Out</t>
  </si>
  <si>
    <t>Monthly Net Increase</t>
  </si>
  <si>
    <t>Avg of 12mms of net</t>
  </si>
  <si>
    <t>monthly out 12mms</t>
  </si>
  <si>
    <t>% to Clark County</t>
  </si>
  <si>
    <t xml:space="preserve">Month: </t>
  </si>
  <si>
    <t>State</t>
  </si>
  <si>
    <t>WASH. DC</t>
  </si>
  <si>
    <t>CHINA</t>
  </si>
  <si>
    <t>JAPAN</t>
  </si>
  <si>
    <t>INDIA</t>
  </si>
  <si>
    <t>KOREA</t>
  </si>
  <si>
    <t>AMERICAN SAMOA</t>
  </si>
  <si>
    <t>GUAM</t>
  </si>
  <si>
    <t>AUSTRALIA</t>
  </si>
  <si>
    <t>MEXICO</t>
  </si>
  <si>
    <t>ALBERTA</t>
  </si>
  <si>
    <t>BRITISH COLUMBIA</t>
  </si>
  <si>
    <t>ONTARIO</t>
  </si>
  <si>
    <t>SASKATCHEWAN</t>
  </si>
  <si>
    <t>** TOTAL **</t>
  </si>
  <si>
    <t>Total Drivers In</t>
  </si>
  <si>
    <t>California</t>
  </si>
  <si>
    <t>Oregon</t>
  </si>
  <si>
    <t>Texas</t>
  </si>
  <si>
    <t>Compared to last year</t>
  </si>
  <si>
    <t>ENGLAND</t>
  </si>
  <si>
    <t>GERMANY</t>
  </si>
  <si>
    <t>% Change</t>
  </si>
  <si>
    <t>BRAZIL</t>
  </si>
  <si>
    <t>QUEBEC</t>
  </si>
  <si>
    <t>NOVA SCOTIA</t>
  </si>
  <si>
    <t>From California</t>
  </si>
  <si>
    <t>From CA 12mms</t>
  </si>
  <si>
    <t>From Oregon</t>
  </si>
  <si>
    <t>From OR 12mms</t>
  </si>
  <si>
    <t>From Texas</t>
  </si>
  <si>
    <t>From TX 12mms</t>
  </si>
  <si>
    <t>Drivers Moving In</t>
  </si>
  <si>
    <t>Monthly in 12mms</t>
  </si>
  <si>
    <t>PERCENTAGE CHANGE</t>
  </si>
  <si>
    <t>Net Increase  12mms</t>
  </si>
  <si>
    <t>Jan 2000</t>
  </si>
  <si>
    <t>Feb 2000</t>
  </si>
  <si>
    <t>Mar 2000</t>
  </si>
  <si>
    <t>Apr 2000</t>
  </si>
  <si>
    <t>May 2000</t>
  </si>
  <si>
    <t>Jun 2000</t>
  </si>
  <si>
    <t>Jul 2000</t>
  </si>
  <si>
    <t>Aug 2000</t>
  </si>
  <si>
    <t>Sep 2000</t>
  </si>
  <si>
    <t>Oct 2000</t>
  </si>
  <si>
    <t>Nov 2000</t>
  </si>
  <si>
    <t>Dec 2000</t>
  </si>
  <si>
    <t>Jan 2001</t>
  </si>
  <si>
    <t>Feb 2001</t>
  </si>
  <si>
    <t>Mar 2001</t>
  </si>
  <si>
    <t>Apr 2001</t>
  </si>
  <si>
    <t>May 2001</t>
  </si>
  <si>
    <t>Jun 2001</t>
  </si>
  <si>
    <t>Jul 2001</t>
  </si>
  <si>
    <t>Aug 2001</t>
  </si>
  <si>
    <t>Sep 2001</t>
  </si>
  <si>
    <t>Oct 2001</t>
  </si>
  <si>
    <t>Nov 2001</t>
  </si>
  <si>
    <t>Dec 2001</t>
  </si>
  <si>
    <t>Jan 2002</t>
  </si>
  <si>
    <t>Feb 2002</t>
  </si>
  <si>
    <t>Mar 2002</t>
  </si>
  <si>
    <t>Apr 2002</t>
  </si>
  <si>
    <t>May 2002</t>
  </si>
  <si>
    <t>Jun 2002</t>
  </si>
  <si>
    <t>Jul 2002</t>
  </si>
  <si>
    <t>Aug 2002</t>
  </si>
  <si>
    <t>Sep 2002</t>
  </si>
  <si>
    <t>Oct 2002</t>
  </si>
  <si>
    <t>Nov 2002</t>
  </si>
  <si>
    <t>Dec 2002</t>
  </si>
  <si>
    <t>Jan 2003</t>
  </si>
  <si>
    <t>Feb 2003</t>
  </si>
  <si>
    <t>Mar 2003</t>
  </si>
  <si>
    <t>Apr 2003</t>
  </si>
  <si>
    <t>May 2003</t>
  </si>
  <si>
    <t>Jun 2003</t>
  </si>
  <si>
    <t>Jul 2003</t>
  </si>
  <si>
    <t>Aug 2003</t>
  </si>
  <si>
    <t>Sep 2003</t>
  </si>
  <si>
    <t>Oct 2003</t>
  </si>
  <si>
    <t>Nov 2003</t>
  </si>
  <si>
    <t>Dec 2003</t>
  </si>
  <si>
    <t>Jan 2004</t>
  </si>
  <si>
    <t>Feb 2004</t>
  </si>
  <si>
    <t>Mar 2004</t>
  </si>
  <si>
    <t>Apr 2004</t>
  </si>
  <si>
    <t>May 2004</t>
  </si>
  <si>
    <t>Jun 2004</t>
  </si>
  <si>
    <t>Jul 2004</t>
  </si>
  <si>
    <t>Aug 2004</t>
  </si>
  <si>
    <t>Sep 2004</t>
  </si>
  <si>
    <t>Oct 2004</t>
  </si>
  <si>
    <t>Nov 2004</t>
  </si>
  <si>
    <t>Dec 2004</t>
  </si>
  <si>
    <t>Jan 2005</t>
  </si>
  <si>
    <t>Feb 2005</t>
  </si>
  <si>
    <t>Mar 2005</t>
  </si>
  <si>
    <t>Apr 2005</t>
  </si>
  <si>
    <t>May 2005</t>
  </si>
  <si>
    <t>Jun 2005</t>
  </si>
  <si>
    <t>Jul 2005</t>
  </si>
  <si>
    <t>Aug 2005</t>
  </si>
  <si>
    <t>Sep 2005</t>
  </si>
  <si>
    <t>Oct 2005</t>
  </si>
  <si>
    <t>Nov 2005</t>
  </si>
  <si>
    <t>Dec 2005</t>
  </si>
  <si>
    <t>Jan 2006</t>
  </si>
  <si>
    <t>Feb 2006</t>
  </si>
  <si>
    <t>Mar 2006</t>
  </si>
  <si>
    <t>Apr 2006</t>
  </si>
  <si>
    <t>May 2006</t>
  </si>
  <si>
    <t>Jun 2006</t>
  </si>
  <si>
    <t>Jul 2006</t>
  </si>
  <si>
    <t>Aug 2006</t>
  </si>
  <si>
    <t>Sep 2006</t>
  </si>
  <si>
    <t>Oct 2006</t>
  </si>
  <si>
    <t>Nov 2006</t>
  </si>
  <si>
    <t>Dec 2006</t>
  </si>
  <si>
    <t>Jan 2007</t>
  </si>
  <si>
    <t>Feb 2007</t>
  </si>
  <si>
    <t>Mar 2007</t>
  </si>
  <si>
    <t>Apr 2007</t>
  </si>
  <si>
    <t>May 2007</t>
  </si>
  <si>
    <t>Jun 2007</t>
  </si>
  <si>
    <t>Jul 82</t>
  </si>
  <si>
    <t>Aug 82</t>
  </si>
  <si>
    <t>Sep 82</t>
  </si>
  <si>
    <t>Oct 82</t>
  </si>
  <si>
    <t>Nov 82</t>
  </si>
  <si>
    <t>Dec 82</t>
  </si>
  <si>
    <t>Jan 83</t>
  </si>
  <si>
    <t>Feb 83</t>
  </si>
  <si>
    <t>Mar 83</t>
  </si>
  <si>
    <t>Apr 83</t>
  </si>
  <si>
    <t>May 83</t>
  </si>
  <si>
    <t>August</t>
  </si>
  <si>
    <t>September</t>
  </si>
  <si>
    <t>October</t>
  </si>
  <si>
    <t>November</t>
  </si>
  <si>
    <t>December</t>
  </si>
  <si>
    <t>January</t>
  </si>
  <si>
    <t>February</t>
  </si>
  <si>
    <t>March</t>
  </si>
  <si>
    <t>April</t>
  </si>
  <si>
    <t>May</t>
  </si>
  <si>
    <t>June</t>
  </si>
  <si>
    <t>July 83</t>
  </si>
  <si>
    <t>July 84</t>
  </si>
  <si>
    <t>July 85</t>
  </si>
  <si>
    <t>July 86</t>
  </si>
  <si>
    <t>July 87</t>
  </si>
  <si>
    <t>July 88</t>
  </si>
  <si>
    <t>July 89</t>
  </si>
  <si>
    <t>July 1990</t>
  </si>
  <si>
    <t>July 1991</t>
  </si>
  <si>
    <t>July 1992</t>
  </si>
  <si>
    <t>July 1993</t>
  </si>
  <si>
    <t>July 1994</t>
  </si>
  <si>
    <t>July 1995</t>
  </si>
  <si>
    <t>July</t>
  </si>
  <si>
    <t>WHERE NEW &amp; RETURNING WA DRIVERS CAME FROM FY 90 - FY 94</t>
  </si>
  <si>
    <t>MANITOBA</t>
  </si>
  <si>
    <t>NEW BRUNSWICK</t>
  </si>
  <si>
    <t>NEWFOUNDLAND</t>
  </si>
  <si>
    <t>PRINCE ED. ISL</t>
  </si>
  <si>
    <t>N.W.TERRITORY</t>
  </si>
  <si>
    <t>YUKON TERRITORY</t>
  </si>
  <si>
    <t>CANADA</t>
  </si>
  <si>
    <t>OTHER COUNTRIES</t>
  </si>
  <si>
    <t>SUM</t>
  </si>
  <si>
    <t>CHECK</t>
  </si>
  <si>
    <t>RPT DATE</t>
  </si>
  <si>
    <t xml:space="preserve"> TOTAL</t>
  </si>
  <si>
    <t>Drivers from Another Jurisdiction</t>
  </si>
  <si>
    <t>12 Month</t>
  </si>
  <si>
    <t>Moving Sum</t>
  </si>
  <si>
    <t>Monthly</t>
  </si>
  <si>
    <t>Net</t>
  </si>
  <si>
    <t>Out</t>
  </si>
  <si>
    <t>Net, 12 mms</t>
  </si>
  <si>
    <t>Year Ago</t>
  </si>
  <si>
    <t xml:space="preserve">% Change </t>
  </si>
  <si>
    <t xml:space="preserve">Here </t>
  </si>
  <si>
    <t>are</t>
  </si>
  <si>
    <t>the</t>
  </si>
  <si>
    <t>charts</t>
  </si>
  <si>
    <t>12 Month Moving Sum</t>
  </si>
  <si>
    <t>Or</t>
  </si>
  <si>
    <t>Tx</t>
  </si>
  <si>
    <t>Ca</t>
  </si>
  <si>
    <t xml:space="preserve">Total </t>
  </si>
  <si>
    <t>TURKEY</t>
  </si>
  <si>
    <t>ROMANIA</t>
  </si>
  <si>
    <t>Number of driver's coming into the state this month :</t>
  </si>
  <si>
    <t>Difference:</t>
  </si>
  <si>
    <t>IRAN</t>
  </si>
  <si>
    <t>CZECHOSLAVAKIA</t>
  </si>
  <si>
    <t>IRELAND</t>
  </si>
  <si>
    <t>PUERTO RICO</t>
  </si>
  <si>
    <t>VIRGIN ISLANDS</t>
  </si>
  <si>
    <t>EQUADOR</t>
  </si>
  <si>
    <t>JORDAN</t>
  </si>
  <si>
    <t>TAIWAN</t>
  </si>
  <si>
    <t>FRANCE</t>
  </si>
  <si>
    <t>SWEDEN</t>
  </si>
  <si>
    <t xml:space="preserve">WASHINGTON </t>
  </si>
  <si>
    <t>EL SALVADOR</t>
  </si>
  <si>
    <t>PERU</t>
  </si>
  <si>
    <t>SAUDI ARABIA</t>
  </si>
  <si>
    <t>ITALY</t>
  </si>
  <si>
    <t>CHILE</t>
  </si>
  <si>
    <t>COSTA RICA</t>
  </si>
  <si>
    <t>NICARAGUA</t>
  </si>
  <si>
    <t>NIGERIA</t>
  </si>
  <si>
    <t>BAHRAIN</t>
  </si>
  <si>
    <t>MALAYSIA</t>
  </si>
  <si>
    <t>NETHERLANDS</t>
  </si>
  <si>
    <t>POLAND</t>
  </si>
  <si>
    <t>SPAIN</t>
  </si>
  <si>
    <t>SWITZERLAND</t>
  </si>
  <si>
    <t>PHILIPPINES</t>
  </si>
  <si>
    <t>ARGENTINA</t>
  </si>
  <si>
    <t>BELIZE (BRIT HONDU)</t>
  </si>
  <si>
    <t>BOLIVIA</t>
  </si>
  <si>
    <t>CANAL ZONE</t>
  </si>
  <si>
    <t>GUYANA</t>
  </si>
  <si>
    <t>PANAMA</t>
  </si>
  <si>
    <t>PARAGUAY</t>
  </si>
  <si>
    <t>SURINAM</t>
  </si>
  <si>
    <t>TRINIDAD</t>
  </si>
  <si>
    <t>UPPER VOLTA</t>
  </si>
  <si>
    <t>URUGUAY</t>
  </si>
  <si>
    <t>VENEZUELA</t>
  </si>
  <si>
    <t>ALGERIA</t>
  </si>
  <si>
    <t>ANGOLA</t>
  </si>
  <si>
    <t>CAMERON</t>
  </si>
  <si>
    <t>CHAD</t>
  </si>
  <si>
    <t>CONGO</t>
  </si>
  <si>
    <t>C. AFRICAN REP.</t>
  </si>
  <si>
    <t>BOTSWANA</t>
  </si>
  <si>
    <t>BURUNDI</t>
  </si>
  <si>
    <t>DAHOMEY</t>
  </si>
  <si>
    <t>EQ. GUINEA</t>
  </si>
  <si>
    <t>EGYPT</t>
  </si>
  <si>
    <t>ETHIOPIA</t>
  </si>
  <si>
    <t>GABON</t>
  </si>
  <si>
    <t>GAMBIA</t>
  </si>
  <si>
    <t>GHANA</t>
  </si>
  <si>
    <t>GUINEA</t>
  </si>
  <si>
    <t>IVORY COAST</t>
  </si>
  <si>
    <t>KENYA</t>
  </si>
  <si>
    <t>LIBYA</t>
  </si>
  <si>
    <t>LIBERIA</t>
  </si>
  <si>
    <t>MALAWI</t>
  </si>
  <si>
    <t>MALAGASY</t>
  </si>
  <si>
    <t>MORROCCO</t>
  </si>
  <si>
    <t>MAURITANIA</t>
  </si>
  <si>
    <t>MALI</t>
  </si>
  <si>
    <t>NIGER</t>
  </si>
  <si>
    <t>RHODESIA</t>
  </si>
  <si>
    <t>RWANDA</t>
  </si>
  <si>
    <t>SOUTH AFRICA</t>
  </si>
  <si>
    <t>SOUTH WEST AFRICA</t>
  </si>
  <si>
    <t>SIERRA LEONE</t>
  </si>
  <si>
    <t>SWAZILAND</t>
  </si>
  <si>
    <t>SENEGAL</t>
  </si>
  <si>
    <t>SOMALI REPUBLIC</t>
  </si>
  <si>
    <t>SUDAN</t>
  </si>
  <si>
    <t>TOGO</t>
  </si>
  <si>
    <t>TUNISIA</t>
  </si>
  <si>
    <t>TANZANIA</t>
  </si>
  <si>
    <t>UGANDA</t>
  </si>
  <si>
    <t>ZAIRE</t>
  </si>
  <si>
    <t>AFGHANISTAN</t>
  </si>
  <si>
    <t>BANGLADESH</t>
  </si>
  <si>
    <t>BHUTAN</t>
  </si>
  <si>
    <t>BURMA</t>
  </si>
  <si>
    <t>CEYLON (SRI LANKA)</t>
  </si>
  <si>
    <t>CAMBODIA</t>
  </si>
  <si>
    <t>CYPRUS</t>
  </si>
  <si>
    <t>KUWAIT</t>
  </si>
  <si>
    <t>ISRAEL</t>
  </si>
  <si>
    <t>IRAQ</t>
  </si>
  <si>
    <t>INDONESIA</t>
  </si>
  <si>
    <t>LAOS</t>
  </si>
  <si>
    <t>LEBANON</t>
  </si>
  <si>
    <t>MONGOLIA</t>
  </si>
  <si>
    <t>NEPAL</t>
  </si>
  <si>
    <t>OMAN</t>
  </si>
  <si>
    <t>PAKISTAN</t>
  </si>
  <si>
    <t>QATAR</t>
  </si>
  <si>
    <t>SIKKIM</t>
  </si>
  <si>
    <t>SYRIA</t>
  </si>
  <si>
    <t>SINGAPORE</t>
  </si>
  <si>
    <t>THAILAND</t>
  </si>
  <si>
    <t>UNITED ARAB EMIRATE</t>
  </si>
  <si>
    <t>VIETNAM</t>
  </si>
  <si>
    <t>YEMEN</t>
  </si>
  <si>
    <t>AUSTRIA</t>
  </si>
  <si>
    <t>BULGARIA</t>
  </si>
  <si>
    <t>BELGIUM</t>
  </si>
  <si>
    <t>DENMARK</t>
  </si>
  <si>
    <t>FINLAND</t>
  </si>
  <si>
    <t>GREECE</t>
  </si>
  <si>
    <t>HUNGARY</t>
  </si>
  <si>
    <t>LUXEMBOURG</t>
  </si>
  <si>
    <t>NORWAY</t>
  </si>
  <si>
    <t>YUGOSLAVIA</t>
  </si>
  <si>
    <t>ALBANIA</t>
  </si>
  <si>
    <t>ANDORRA</t>
  </si>
  <si>
    <t>BORNEO</t>
  </si>
  <si>
    <t>CUBA</t>
  </si>
  <si>
    <t>BERMUDA</t>
  </si>
  <si>
    <t>DOMINICAN REPUBLIC</t>
  </si>
  <si>
    <t>FIJI</t>
  </si>
  <si>
    <t>HAITI</t>
  </si>
  <si>
    <t>JAMAICA</t>
  </si>
  <si>
    <t>NEW ZEALAND</t>
  </si>
  <si>
    <t>PORTUGAL</t>
  </si>
  <si>
    <t>TAHITI</t>
  </si>
  <si>
    <t>TONGA</t>
  </si>
  <si>
    <t>WEST SAMOA</t>
  </si>
  <si>
    <t>ANTARTICA</t>
  </si>
  <si>
    <t>ICELAND</t>
  </si>
  <si>
    <t>GREENLAND</t>
  </si>
  <si>
    <t>PRINCE EDWARD IS.</t>
  </si>
  <si>
    <t>NORTHWEST TERRITORY</t>
  </si>
  <si>
    <t>FROM / TO</t>
  </si>
  <si>
    <t xml:space="preserve">Year Ending   </t>
  </si>
  <si>
    <t>Number of driver's coming into the state 12 month moving sum:</t>
  </si>
  <si>
    <t>Number of driver's coming into the state same 12 month sum last year :</t>
  </si>
  <si>
    <t>OUTSIDE U.S.</t>
  </si>
  <si>
    <t>Number of driver's coming into the state same month last year :</t>
  </si>
  <si>
    <t>CHARTS</t>
  </si>
  <si>
    <t>Below</t>
  </si>
  <si>
    <t>Date range current year</t>
  </si>
  <si>
    <t>Date range previous year</t>
  </si>
  <si>
    <t>YOY Change</t>
  </si>
  <si>
    <t>36 Mo SMA</t>
  </si>
  <si>
    <t>12 Mo SMA</t>
  </si>
  <si>
    <t>Drivers In</t>
  </si>
  <si>
    <t>From Arizona</t>
  </si>
  <si>
    <t>From AZ 12mms</t>
  </si>
  <si>
    <t>From Idaho</t>
  </si>
  <si>
    <t>From ID 12mms</t>
  </si>
  <si>
    <t>% from Arizona</t>
  </si>
  <si>
    <t>% from Idaho</t>
  </si>
  <si>
    <t>Arizona</t>
  </si>
  <si>
    <t>Idaho</t>
  </si>
  <si>
    <t>Az</t>
  </si>
  <si>
    <t>Id</t>
  </si>
  <si>
    <t>Weekly Average</t>
  </si>
  <si>
    <t>Weekly average for driver's coming into the state same month last year :</t>
  </si>
  <si>
    <t>Weekly average for driver's coming into the state this month :</t>
  </si>
  <si>
    <t>Monthly and weekly % change depict opposite trends whenever there are different numbers of weeks in the months compared.</t>
  </si>
  <si>
    <t>Number of Weeks</t>
  </si>
  <si>
    <t>RUSSIAN FEDERATION</t>
  </si>
  <si>
    <t>DISTRICT OF COLUMBIA</t>
  </si>
  <si>
    <t>ÅLAND ISLANDS</t>
  </si>
  <si>
    <t>ANGUILLA</t>
  </si>
  <si>
    <t>ANTARCTICA</t>
  </si>
  <si>
    <t>ANTIGUA-BARBUDA</t>
  </si>
  <si>
    <t>ARMENIA</t>
  </si>
  <si>
    <t>ARUBA</t>
  </si>
  <si>
    <t>AZERBAIJAN</t>
  </si>
  <si>
    <t>BAHAMAS</t>
  </si>
  <si>
    <t>BARBADOS</t>
  </si>
  <si>
    <t>BELARUS</t>
  </si>
  <si>
    <t>BELIZE</t>
  </si>
  <si>
    <t>BENIN</t>
  </si>
  <si>
    <t>BONAIRE, SINT EUSTATIUS &amp; SABA</t>
  </si>
  <si>
    <t>BOSNIA AND HERZEGOVINA</t>
  </si>
  <si>
    <t>BOUVET ISLAND</t>
  </si>
  <si>
    <t>BRITISH INDIAN OCEAN TERRITORY</t>
  </si>
  <si>
    <t>BRUNEI DARUSSALAM</t>
  </si>
  <si>
    <t>BURKINA FASO</t>
  </si>
  <si>
    <t>CAMEROON</t>
  </si>
  <si>
    <t>CAPE VERDE</t>
  </si>
  <si>
    <t>CAYMAN ISLANDS</t>
  </si>
  <si>
    <t>CENTRAL AFRICAN REPUBLIC</t>
  </si>
  <si>
    <t>CHRISTMAS ISLAND</t>
  </si>
  <si>
    <t>COCOS (KEELING) ISLANDS</t>
  </si>
  <si>
    <t>COLOMBIA</t>
  </si>
  <si>
    <t>COMOROS</t>
  </si>
  <si>
    <t>CONGO,THE DEMOCRATIC REPUBLIC</t>
  </si>
  <si>
    <t>COOK ISLANDS</t>
  </si>
  <si>
    <t>CÔTE D'IVOIRE</t>
  </si>
  <si>
    <t>CROATIA</t>
  </si>
  <si>
    <t>CURAÇAO</t>
  </si>
  <si>
    <t>CZECH REPUBLIC</t>
  </si>
  <si>
    <t>DJIBOUTI</t>
  </si>
  <si>
    <t>DOMINICA</t>
  </si>
  <si>
    <t>ECUADOR</t>
  </si>
  <si>
    <t>EQUATORIAL GUINEA</t>
  </si>
  <si>
    <t>ERITREA</t>
  </si>
  <si>
    <t>ESTONIA</t>
  </si>
  <si>
    <t>FALKLAND ISLANDS (MALVINAS)</t>
  </si>
  <si>
    <t>FAROE ISLANDS</t>
  </si>
  <si>
    <t>FEDERAL STATES OF MICRONESIA</t>
  </si>
  <si>
    <t>FRENCH GUIANA</t>
  </si>
  <si>
    <t>FRENCH POLYNESIA</t>
  </si>
  <si>
    <t>FRENCH SOUTHERN TERRITORIES</t>
  </si>
  <si>
    <t>GEORGIA (Country)</t>
  </si>
  <si>
    <t>GIBRALTAR</t>
  </si>
  <si>
    <t>GRENADA</t>
  </si>
  <si>
    <t>GUADELOUPE</t>
  </si>
  <si>
    <t>GUANAJUATO</t>
  </si>
  <si>
    <t>GUATEMALA</t>
  </si>
  <si>
    <t>GUERNSEY</t>
  </si>
  <si>
    <t>GUINEA-BISSAU</t>
  </si>
  <si>
    <t>HEARD ISLAND-MCDONALD ISLANDS</t>
  </si>
  <si>
    <t>HOLY SEE (VATICAN CITY STATE)</t>
  </si>
  <si>
    <t>HONDURAS</t>
  </si>
  <si>
    <t>HONG KONG</t>
  </si>
  <si>
    <t>ISLE OF MAN</t>
  </si>
  <si>
    <t>JERSEY</t>
  </si>
  <si>
    <t>KAZAKHSTAN</t>
  </si>
  <si>
    <t>KIRIBATI</t>
  </si>
  <si>
    <t>KYRGYZSTAN</t>
  </si>
  <si>
    <t>LATVIA</t>
  </si>
  <si>
    <t>LESOTHO</t>
  </si>
  <si>
    <t>LIECHTENSTEIN</t>
  </si>
  <si>
    <t>LITHUANIA</t>
  </si>
  <si>
    <t>MACAU</t>
  </si>
  <si>
    <t>MACEDONIA</t>
  </si>
  <si>
    <t>MADAGASCAR</t>
  </si>
  <si>
    <t>MALDIVES</t>
  </si>
  <si>
    <t>MALTA</t>
  </si>
  <si>
    <t>MARSHALL ISLANDS</t>
  </si>
  <si>
    <t>MARTINIQUE</t>
  </si>
  <si>
    <t>MAURITIUS</t>
  </si>
  <si>
    <t>MAYOTTE ISLAND</t>
  </si>
  <si>
    <t>MONACO</t>
  </si>
  <si>
    <t>MONTENEGRO</t>
  </si>
  <si>
    <t>MONTSERRAT</t>
  </si>
  <si>
    <t>MOROCCO</t>
  </si>
  <si>
    <t>MOZAMBIQUE</t>
  </si>
  <si>
    <t>MYANMAR</t>
  </si>
  <si>
    <t>NAMIBIA</t>
  </si>
  <si>
    <t>NAURU</t>
  </si>
  <si>
    <t>NEW CALEDONIA</t>
  </si>
  <si>
    <t>NIUE</t>
  </si>
  <si>
    <t>NORFOLK ISLAND</t>
  </si>
  <si>
    <t>NORTH KOREA</t>
  </si>
  <si>
    <t>NORTHERN IRELAND</t>
  </si>
  <si>
    <t>NORTHERN MARIANA ISLANDS</t>
  </si>
  <si>
    <t>OCCUPIED PALESTINIAN TERRITORY</t>
  </si>
  <si>
    <t>PALAU</t>
  </si>
  <si>
    <t>PAPUA NEW GUINEA</t>
  </si>
  <si>
    <t>PITCAIRN</t>
  </si>
  <si>
    <t>REPUBLIC OF MOLDOVA</t>
  </si>
  <si>
    <t>RÉUNION ISLAND</t>
  </si>
  <si>
    <t>RUSSIA</t>
  </si>
  <si>
    <t>SAMOA</t>
  </si>
  <si>
    <t>SAN MARINO</t>
  </si>
  <si>
    <t>SAO TOME AND PRINCIPE</t>
  </si>
  <si>
    <t>SCOTLAND</t>
  </si>
  <si>
    <t>SERBIA</t>
  </si>
  <si>
    <t>SEYCHELLES</t>
  </si>
  <si>
    <t>SINT MAARTEN</t>
  </si>
  <si>
    <t>SLOVAKIA</t>
  </si>
  <si>
    <t>SLOVENIA</t>
  </si>
  <si>
    <t>SOLOMON ISLANDS</t>
  </si>
  <si>
    <t>SOMALIA</t>
  </si>
  <si>
    <t>SOUTH GEORGIA-SANDWICH ISLANDS</t>
  </si>
  <si>
    <t>SOUTH KOREA</t>
  </si>
  <si>
    <t>SOUTH SUDAN</t>
  </si>
  <si>
    <t>SRI LANKA</t>
  </si>
  <si>
    <t>ST. BARTHÉLEMY</t>
  </si>
  <si>
    <t>ST. HELENA</t>
  </si>
  <si>
    <t>ST. KITTS NEVIS</t>
  </si>
  <si>
    <t>ST. LUCIA</t>
  </si>
  <si>
    <t>ST. PIERRE AND MIQUELON</t>
  </si>
  <si>
    <t>ST. VINCENT AND THE GRENADINES</t>
  </si>
  <si>
    <t>SURINAME</t>
  </si>
  <si>
    <t>SVALBARD AND JAN MAYEN</t>
  </si>
  <si>
    <t>SYRIAN ARAB REPUBLIC</t>
  </si>
  <si>
    <t>TAJIKISTAN</t>
  </si>
  <si>
    <t>TIMOR-LESTE</t>
  </si>
  <si>
    <t>TOKELAU</t>
  </si>
  <si>
    <t>TRINIDAD AND TOBAGO</t>
  </si>
  <si>
    <t>TURKMENISTAN</t>
  </si>
  <si>
    <t>TURKS AND CAICOS ISLANDS</t>
  </si>
  <si>
    <t>TUVALU</t>
  </si>
  <si>
    <t>UKRAINE</t>
  </si>
  <si>
    <t>UNITED ARAB EMIRATES</t>
  </si>
  <si>
    <t>UNITED KINGDOM</t>
  </si>
  <si>
    <t>US MINOR OUTLYING ISLANDS</t>
  </si>
  <si>
    <t>UZBEKISTAN</t>
  </si>
  <si>
    <t>VANUATU</t>
  </si>
  <si>
    <t>VIET NAM</t>
  </si>
  <si>
    <t>VIRGIN ISLANDS, BRITISH</t>
  </si>
  <si>
    <t>VIRGIN ISLANDS, U.S.</t>
  </si>
  <si>
    <t>WALES</t>
  </si>
  <si>
    <t>WALLIS-FUTUNA</t>
  </si>
  <si>
    <t>WESTERN SAHARA</t>
  </si>
  <si>
    <t>ZAMBIA</t>
  </si>
  <si>
    <t>ZIMBABWE</t>
  </si>
  <si>
    <t>New Report</t>
  </si>
  <si>
    <t>Old Report Countries were not sorted alphabetically</t>
  </si>
  <si>
    <t>Old Report</t>
  </si>
  <si>
    <t>New Report Countries sorted alphabetically</t>
  </si>
  <si>
    <t>Row Sequence</t>
  </si>
  <si>
    <t>Old Report Listing</t>
  </si>
  <si>
    <t>New Report Listing</t>
  </si>
  <si>
    <t>UNKNOWN/USSR</t>
  </si>
  <si>
    <t>GUINEA &amp; GUINEA-BISSAU</t>
  </si>
  <si>
    <t>ALBERTA, BRITISH COLUMBIA, MANITOBA, NEW BRUNSWICK, NEWFOUNDLAND, NOVA SCOTIA, ONTARIO, PRINCE EDWARD IS., QUEBEC, SASKATCHEWAN, NORTHWEST TERRITORY, YUKON TERRITORY</t>
  </si>
  <si>
    <t>EQUADOR *sp</t>
  </si>
  <si>
    <t>INDIA &amp; SIKKIM</t>
  </si>
  <si>
    <t>CZECH REPUBLIC, SLOVAKIA</t>
  </si>
  <si>
    <t>INDONESIA &amp; BORNEO</t>
  </si>
  <si>
    <t>BOSNIA AND HERZEGOVINA, CROATIA, MACEDONIA, MONTENEGRO, SERBIA, SLOVENIA</t>
  </si>
  <si>
    <t>BRUNEI DARUSSALAM, INDONESIA, &amp; MALAYSIA</t>
  </si>
  <si>
    <t>DOMINICAN REPUBLIC &amp; DOMINICA</t>
  </si>
  <si>
    <t>MALAYSIA &amp; BORNEO</t>
  </si>
  <si>
    <t>VIRGIN ISLANDS; VIRGIN ISLANDS, BRITISH; VIRGIN ISLANDS, U.S.</t>
  </si>
  <si>
    <t>Various</t>
  </si>
  <si>
    <t>PANAMA &amp; CANAL ZONE</t>
  </si>
  <si>
    <t>SURINAM *sp</t>
  </si>
  <si>
    <t>thru</t>
  </si>
  <si>
    <t>4 weeks</t>
  </si>
  <si>
    <t>2021</t>
  </si>
  <si>
    <t>FEDERATED STATES OF MICRONESIA</t>
  </si>
  <si>
    <t>REPUBLIC OF KOSOVO</t>
  </si>
  <si>
    <t>2022</t>
  </si>
  <si>
    <t>January 2022 Totals by Location Moved From, and By County Moved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</si>
</sst>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0_)"/>
    <numFmt numFmtId="165" formatCode="mm/dd/yy_)"/>
    <numFmt numFmtId="166" formatCode="General_)"/>
    <numFmt numFmtId="167" formatCode="_(* #,##0_);_(* \(#,##0\);_(* &quot;-&quot;??_);_(@_)"/>
    <numFmt numFmtId="168" formatCode="0.0_)"/>
    <numFmt numFmtId="169" formatCode="0.0%"/>
    <numFmt numFmtId="170" formatCode="mmmm\-yy"/>
    <numFmt numFmtId="171" formatCode="mmm\ yy"/>
    <numFmt numFmtId="172" formatCode="mmm\ yyyy"/>
    <numFmt numFmtId="173" formatCode="yyyy"/>
    <numFmt numFmtId="174" formatCode="[$-409]mmm\-yy;@"/>
    <numFmt numFmtId="175" formatCode="[$-409]mmmm\ d\,\ yyyy;@"/>
    <numFmt numFmtId="176" formatCode="mmmm\ yyyy"/>
  </numFmts>
  <fonts count="57" x14ac:knownFonts="1">
    <font>
      <sz val="12"/>
      <name val="Helv"/>
    </font>
    <font>
      <sz val="11"/>
      <color theme="1"/>
      <name val="Calibri"/>
      <family val="2"/>
    </font>
    <font>
      <b/>
      <sz val="12"/>
      <name val="Helv"/>
    </font>
    <font>
      <sz val="12"/>
      <name val="Helv"/>
    </font>
    <font>
      <sz val="10"/>
      <name val="Times New Roman"/>
      <family val="1"/>
    </font>
    <font>
      <b/>
      <sz val="8"/>
      <color indexed="81"/>
      <name val="Tahoma"/>
      <family val="2"/>
    </font>
    <font>
      <sz val="8"/>
      <color indexed="81"/>
      <name val="Tahoma"/>
      <family val="2"/>
    </font>
    <font>
      <b/>
      <sz val="10"/>
      <name val="Times New Roman"/>
      <family val="1"/>
    </font>
    <font>
      <b/>
      <sz val="10"/>
      <name val="Times New Roman"/>
      <family val="1"/>
    </font>
    <font>
      <sz val="12"/>
      <name val="Times New Roman"/>
      <family val="1"/>
    </font>
    <font>
      <b/>
      <sz val="14"/>
      <name val="Times New Roman"/>
      <family val="1"/>
    </font>
    <font>
      <sz val="16"/>
      <name val="Times New Roman"/>
      <family val="1"/>
    </font>
    <font>
      <b/>
      <sz val="16"/>
      <name val="Times New Roman"/>
      <family val="1"/>
    </font>
    <font>
      <b/>
      <sz val="11"/>
      <name val="Arial Narrow"/>
      <family val="2"/>
    </font>
    <font>
      <sz val="11"/>
      <name val="Arial Narrow"/>
      <family val="2"/>
    </font>
    <font>
      <b/>
      <sz val="16"/>
      <name val="Times New Roman"/>
      <family val="1"/>
    </font>
    <font>
      <sz val="16"/>
      <name val="Times New Roman"/>
      <family val="1"/>
    </font>
    <font>
      <sz val="10"/>
      <color indexed="81"/>
      <name val="Tahoma"/>
      <family val="2"/>
    </font>
    <font>
      <b/>
      <sz val="10"/>
      <color indexed="81"/>
      <name val="Tahoma"/>
      <family val="2"/>
    </font>
    <font>
      <b/>
      <sz val="12"/>
      <color indexed="10"/>
      <name val="Helv"/>
    </font>
    <font>
      <sz val="12"/>
      <color indexed="12"/>
      <name val="Helv"/>
    </font>
    <font>
      <b/>
      <sz val="12"/>
      <color indexed="12"/>
      <name val="Helv"/>
    </font>
    <font>
      <sz val="11"/>
      <name val="Arial"/>
      <family val="2"/>
    </font>
    <font>
      <b/>
      <sz val="11"/>
      <name val="Arial"/>
      <family val="2"/>
    </font>
    <font>
      <b/>
      <sz val="12"/>
      <name val="Times New Roman"/>
      <family val="1"/>
    </font>
    <font>
      <sz val="9"/>
      <name val="Times New Roman"/>
      <family val="1"/>
    </font>
    <font>
      <sz val="13"/>
      <name val="Times New Roman"/>
      <family val="1"/>
    </font>
    <font>
      <sz val="12"/>
      <color indexed="10"/>
      <name val="Arial Rounded MT Bold"/>
      <family val="2"/>
    </font>
    <font>
      <sz val="10"/>
      <name val="Arial"/>
      <family val="2"/>
    </font>
    <font>
      <b/>
      <sz val="12"/>
      <color rgb="FFFF0000"/>
      <name val="Helv"/>
    </font>
    <font>
      <sz val="11"/>
      <name val="Times New Roman"/>
      <family val="1"/>
    </font>
    <font>
      <i/>
      <sz val="10"/>
      <name val="Arial"/>
      <family val="2"/>
    </font>
    <font>
      <b/>
      <sz val="10.5"/>
      <name val="Times New Roman"/>
      <family val="1"/>
    </font>
    <font>
      <b/>
      <sz val="12"/>
      <name val="Arial"/>
      <family val="2"/>
    </font>
    <font>
      <sz val="12"/>
      <name val="Arial"/>
      <family val="2"/>
    </font>
    <font>
      <b/>
      <sz val="18"/>
      <name val="Arial"/>
      <family val="2"/>
    </font>
    <font>
      <b/>
      <sz val="16"/>
      <name val="Arial"/>
      <family val="2"/>
    </font>
    <font>
      <b/>
      <sz val="14"/>
      <name val="Arial"/>
      <family val="2"/>
    </font>
    <font>
      <sz val="13"/>
      <name val="Arial"/>
      <family val="2"/>
    </font>
    <font>
      <sz val="14"/>
      <name val="Arial"/>
      <family val="2"/>
    </font>
    <font>
      <b/>
      <sz val="13"/>
      <name val="Arial"/>
      <family val="2"/>
    </font>
    <font>
      <sz val="12.5"/>
      <name val="Arial"/>
      <family val="2"/>
    </font>
    <font>
      <b/>
      <sz val="12.5"/>
      <name val="Arial"/>
      <family val="2"/>
    </font>
    <font>
      <b/>
      <sz val="15"/>
      <name val="Arial"/>
      <family val="2"/>
    </font>
    <font>
      <sz val="8.5"/>
      <color theme="1"/>
      <name val="Arial"/>
      <family val="2"/>
    </font>
    <font>
      <i/>
      <sz val="8.5"/>
      <color theme="1"/>
      <name val="Arial"/>
      <family val="2"/>
    </font>
    <font>
      <sz val="11"/>
      <color theme="1"/>
      <name val="Arial"/>
      <family val="2"/>
    </font>
    <font>
      <sz val="11"/>
      <color theme="1"/>
      <name val="Calibri"/>
      <family val="2"/>
      <scheme val="minor"/>
    </font>
    <font>
      <sz val="8.5"/>
      <color rgb="FF000000"/>
      <name val="Arial"/>
      <family val="2"/>
    </font>
    <font>
      <sz val="8.5"/>
      <name val="Arial"/>
      <family val="2"/>
    </font>
    <font>
      <i/>
      <sz val="8.5"/>
      <name val="Arial"/>
      <family val="2"/>
    </font>
    <font>
      <b/>
      <i/>
      <sz val="8.5"/>
      <color rgb="FF000000"/>
      <name val="Arial"/>
      <family val="2"/>
    </font>
    <font>
      <i/>
      <sz val="8.5"/>
      <color rgb="FF000000"/>
      <name val="Arial"/>
      <family val="2"/>
    </font>
    <font>
      <b/>
      <sz val="8.5"/>
      <name val="Arial"/>
      <family val="2"/>
    </font>
    <font>
      <b/>
      <sz val="8.5"/>
      <color rgb="FF000000"/>
      <name val="Arial"/>
      <family val="2"/>
    </font>
    <font>
      <b/>
      <sz val="8.5"/>
      <color theme="1"/>
      <name val="Arial"/>
      <family val="2"/>
    </font>
    <font>
      <b/>
      <sz val="11"/>
      <color theme="1"/>
      <name val="Arial"/>
      <family val="2"/>
    </font>
  </fonts>
  <fills count="7">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s>
  <borders count="40">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FF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top/>
      <bottom style="double">
        <color indexed="64"/>
      </bottom>
      <diagonal/>
    </border>
    <border>
      <left/>
      <right/>
      <top/>
      <bottom style="double">
        <color indexed="64"/>
      </bottom>
      <diagonal/>
    </border>
    <border>
      <left/>
      <right style="thick">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ck">
        <color indexed="64"/>
      </left>
      <right style="thin">
        <color indexed="64"/>
      </right>
      <top/>
      <bottom style="double">
        <color indexed="64"/>
      </bottom>
      <diagonal/>
    </border>
  </borders>
  <cellStyleXfs count="5">
    <xf numFmtId="166" fontId="0"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0" fontId="47" fillId="0" borderId="0"/>
  </cellStyleXfs>
  <cellXfs count="229">
    <xf numFmtId="166" fontId="0" fillId="0" borderId="0" xfId="0"/>
    <xf numFmtId="166" fontId="2" fillId="0" borderId="0" xfId="0" applyFont="1"/>
    <xf numFmtId="166" fontId="0" fillId="0" borderId="0" xfId="0" quotePrefix="1" applyAlignment="1">
      <alignment horizontal="left"/>
    </xf>
    <xf numFmtId="37" fontId="0" fillId="0" borderId="0" xfId="0" applyNumberFormat="1"/>
    <xf numFmtId="38" fontId="0" fillId="0" borderId="0" xfId="0" applyNumberFormat="1"/>
    <xf numFmtId="167" fontId="0" fillId="0" borderId="0" xfId="1" applyNumberFormat="1" applyFont="1"/>
    <xf numFmtId="3" fontId="0" fillId="0" borderId="0" xfId="0" applyNumberFormat="1"/>
    <xf numFmtId="166" fontId="0" fillId="0" borderId="0" xfId="0" applyAlignment="1">
      <alignment horizontal="center"/>
    </xf>
    <xf numFmtId="9" fontId="0" fillId="0" borderId="0" xfId="2" applyFont="1"/>
    <xf numFmtId="167" fontId="2" fillId="0" borderId="0" xfId="1" applyNumberFormat="1" applyFont="1"/>
    <xf numFmtId="167" fontId="8" fillId="0" borderId="0" xfId="1" applyNumberFormat="1" applyFont="1"/>
    <xf numFmtId="167" fontId="7" fillId="0" borderId="0" xfId="1" applyNumberFormat="1" applyFont="1"/>
    <xf numFmtId="167" fontId="4" fillId="0" borderId="0" xfId="1" applyNumberFormat="1" applyFont="1"/>
    <xf numFmtId="167" fontId="14" fillId="0" borderId="0" xfId="1" applyNumberFormat="1" applyFont="1"/>
    <xf numFmtId="167" fontId="15" fillId="0" borderId="0" xfId="1" applyNumberFormat="1" applyFont="1"/>
    <xf numFmtId="167" fontId="16" fillId="0" borderId="0" xfId="1" applyNumberFormat="1" applyFont="1"/>
    <xf numFmtId="166" fontId="0" fillId="0" borderId="0" xfId="0" applyAlignment="1">
      <alignment horizontal="left" vertical="center" wrapText="1"/>
    </xf>
    <xf numFmtId="166" fontId="0" fillId="0" borderId="0" xfId="0" quotePrefix="1" applyAlignment="1">
      <alignment horizontal="left" vertical="center" wrapText="1"/>
    </xf>
    <xf numFmtId="166" fontId="0" fillId="0" borderId="0" xfId="0" applyAlignment="1">
      <alignment vertical="center" wrapText="1"/>
    </xf>
    <xf numFmtId="166" fontId="0" fillId="0" borderId="0" xfId="0" applyAlignment="1">
      <alignment horizontal="center" vertical="center" wrapText="1"/>
    </xf>
    <xf numFmtId="10" fontId="0" fillId="0" borderId="0" xfId="0" applyNumberFormat="1" applyAlignment="1">
      <alignment vertical="center" wrapText="1"/>
    </xf>
    <xf numFmtId="166" fontId="0" fillId="0" borderId="0" xfId="0" applyAlignment="1">
      <alignment horizontal="left"/>
    </xf>
    <xf numFmtId="169" fontId="0" fillId="0" borderId="0" xfId="2" applyNumberFormat="1" applyFont="1"/>
    <xf numFmtId="10" fontId="0" fillId="0" borderId="0" xfId="2" applyNumberFormat="1" applyFont="1"/>
    <xf numFmtId="166" fontId="2" fillId="2" borderId="0" xfId="0" applyFont="1" applyFill="1"/>
    <xf numFmtId="169" fontId="0" fillId="0" borderId="0" xfId="0" applyNumberFormat="1"/>
    <xf numFmtId="169" fontId="2" fillId="0" borderId="0" xfId="0" applyNumberFormat="1" applyFont="1"/>
    <xf numFmtId="166" fontId="2" fillId="0" borderId="0" xfId="0" applyFont="1" applyAlignment="1">
      <alignment horizontal="center"/>
    </xf>
    <xf numFmtId="166" fontId="2" fillId="0" borderId="0" xfId="0" applyFont="1" applyAlignment="1">
      <alignment horizontal="left"/>
    </xf>
    <xf numFmtId="166" fontId="2" fillId="2" borderId="0" xfId="0" quotePrefix="1" applyFont="1" applyFill="1" applyAlignment="1">
      <alignment horizontal="left"/>
    </xf>
    <xf numFmtId="37" fontId="0" fillId="0" borderId="0" xfId="0" applyNumberFormat="1" applyProtection="1"/>
    <xf numFmtId="164" fontId="0" fillId="0" borderId="0" xfId="0" applyNumberFormat="1" applyProtection="1"/>
    <xf numFmtId="37" fontId="2" fillId="2" borderId="0" xfId="0" applyNumberFormat="1" applyFont="1" applyFill="1" applyProtection="1"/>
    <xf numFmtId="166" fontId="0" fillId="3" borderId="0" xfId="0" applyFill="1" applyAlignment="1">
      <alignment horizontal="left"/>
    </xf>
    <xf numFmtId="37" fontId="20" fillId="0" borderId="0" xfId="0" applyNumberFormat="1" applyFont="1" applyProtection="1">
      <protection locked="0"/>
    </xf>
    <xf numFmtId="37" fontId="21" fillId="2" borderId="0" xfId="0" applyNumberFormat="1" applyFont="1" applyFill="1" applyProtection="1">
      <protection locked="0"/>
    </xf>
    <xf numFmtId="37" fontId="2" fillId="2" borderId="0" xfId="0" applyNumberFormat="1" applyFont="1" applyFill="1"/>
    <xf numFmtId="38" fontId="2" fillId="2" borderId="0" xfId="0" applyNumberFormat="1" applyFont="1" applyFill="1"/>
    <xf numFmtId="37" fontId="0" fillId="0" borderId="0" xfId="0" quotePrefix="1" applyNumberFormat="1" applyAlignment="1">
      <alignment horizontal="right"/>
    </xf>
    <xf numFmtId="166" fontId="3" fillId="0" borderId="0" xfId="0" applyFont="1"/>
    <xf numFmtId="167" fontId="2" fillId="2" borderId="0" xfId="1" applyNumberFormat="1" applyFont="1" applyFill="1"/>
    <xf numFmtId="3" fontId="0" fillId="0" borderId="0" xfId="0" applyNumberFormat="1" applyFill="1"/>
    <xf numFmtId="165" fontId="0" fillId="0" borderId="0" xfId="0" applyNumberFormat="1" applyAlignment="1" applyProtection="1">
      <alignment horizontal="left"/>
    </xf>
    <xf numFmtId="14" fontId="0" fillId="0" borderId="0" xfId="0" applyNumberFormat="1" applyAlignment="1">
      <alignment horizontal="left"/>
    </xf>
    <xf numFmtId="3" fontId="3" fillId="0" borderId="0" xfId="0" applyNumberFormat="1" applyFont="1" applyFill="1"/>
    <xf numFmtId="166" fontId="11" fillId="0" borderId="0" xfId="0" quotePrefix="1" applyFont="1" applyFill="1" applyAlignment="1">
      <alignment horizontal="left"/>
    </xf>
    <xf numFmtId="166" fontId="9" fillId="0" borderId="0" xfId="0" applyFont="1" applyFill="1"/>
    <xf numFmtId="172" fontId="0" fillId="0" borderId="0" xfId="0" quotePrefix="1" applyNumberFormat="1" applyAlignment="1">
      <alignment horizontal="center"/>
    </xf>
    <xf numFmtId="166" fontId="22" fillId="0" borderId="0" xfId="0" applyFont="1" applyBorder="1"/>
    <xf numFmtId="166" fontId="22" fillId="0" borderId="0" xfId="0" applyFont="1"/>
    <xf numFmtId="166" fontId="23" fillId="0" borderId="0" xfId="0" applyFont="1" applyBorder="1"/>
    <xf numFmtId="168" fontId="23" fillId="0" borderId="0" xfId="0" applyNumberFormat="1" applyFont="1" applyBorder="1"/>
    <xf numFmtId="166" fontId="23" fillId="0" borderId="0" xfId="0" applyFont="1" applyBorder="1" applyAlignment="1">
      <alignment horizontal="center"/>
    </xf>
    <xf numFmtId="168" fontId="22" fillId="0" borderId="0" xfId="0" applyNumberFormat="1" applyFont="1" applyBorder="1"/>
    <xf numFmtId="166" fontId="22" fillId="0" borderId="0" xfId="0" quotePrefix="1" applyFont="1" applyBorder="1" applyAlignment="1">
      <alignment horizontal="left"/>
    </xf>
    <xf numFmtId="15" fontId="22" fillId="0" borderId="0" xfId="0" quotePrefix="1" applyNumberFormat="1" applyFont="1" applyBorder="1" applyAlignment="1">
      <alignment horizontal="right"/>
    </xf>
    <xf numFmtId="165" fontId="0" fillId="2" borderId="0" xfId="0" applyNumberFormat="1" applyFill="1" applyAlignment="1" applyProtection="1">
      <alignment horizontal="left"/>
    </xf>
    <xf numFmtId="14" fontId="0" fillId="0" borderId="0" xfId="0" applyNumberFormat="1" applyAlignment="1" applyProtection="1">
      <alignment horizontal="left"/>
    </xf>
    <xf numFmtId="166" fontId="12" fillId="0" borderId="0" xfId="0" quotePrefix="1" applyFont="1" applyFill="1" applyAlignment="1">
      <alignment horizontal="left"/>
    </xf>
    <xf numFmtId="166" fontId="10" fillId="0" borderId="0" xfId="0" applyFont="1" applyFill="1"/>
    <xf numFmtId="166" fontId="24" fillId="0" borderId="0" xfId="0" applyFont="1" applyFill="1"/>
    <xf numFmtId="38" fontId="10" fillId="0" borderId="0" xfId="0" applyNumberFormat="1" applyFont="1" applyFill="1" applyAlignment="1">
      <alignment horizontal="right"/>
    </xf>
    <xf numFmtId="171" fontId="0" fillId="0" borderId="0" xfId="0" applyNumberFormat="1" applyAlignment="1">
      <alignment horizontal="center"/>
    </xf>
    <xf numFmtId="171" fontId="0" fillId="0" borderId="0" xfId="0" quotePrefix="1" applyNumberFormat="1" applyAlignment="1">
      <alignment horizontal="center"/>
    </xf>
    <xf numFmtId="172" fontId="0" fillId="0" borderId="0" xfId="0" applyNumberFormat="1" applyAlignment="1">
      <alignment horizontal="center"/>
    </xf>
    <xf numFmtId="172" fontId="0" fillId="3" borderId="0" xfId="0" applyNumberFormat="1" applyFill="1" applyAlignment="1">
      <alignment horizontal="center"/>
    </xf>
    <xf numFmtId="17" fontId="0" fillId="0" borderId="0" xfId="0" applyNumberFormat="1" applyAlignment="1">
      <alignment horizontal="center"/>
    </xf>
    <xf numFmtId="14" fontId="0" fillId="4" borderId="0" xfId="0" applyNumberFormat="1" applyFill="1" applyAlignment="1">
      <alignment horizontal="left"/>
    </xf>
    <xf numFmtId="166" fontId="2" fillId="5" borderId="0" xfId="0" applyFont="1" applyFill="1"/>
    <xf numFmtId="166" fontId="0" fillId="5" borderId="0" xfId="0" applyFill="1"/>
    <xf numFmtId="166" fontId="19" fillId="5" borderId="0" xfId="0" applyFont="1" applyFill="1" applyAlignment="1">
      <alignment horizontal="center"/>
    </xf>
    <xf numFmtId="166" fontId="10" fillId="0" borderId="0" xfId="0" applyFont="1" applyFill="1" applyAlignment="1">
      <alignment horizontal="center"/>
    </xf>
    <xf numFmtId="166" fontId="26" fillId="0" borderId="0" xfId="0" applyFont="1" applyFill="1"/>
    <xf numFmtId="3" fontId="26" fillId="0" borderId="0" xfId="0" applyNumberFormat="1" applyFont="1" applyFill="1" applyAlignment="1">
      <alignment horizontal="right" indent="1"/>
    </xf>
    <xf numFmtId="166" fontId="29" fillId="0" borderId="5" xfId="0" applyFont="1" applyBorder="1"/>
    <xf numFmtId="167" fontId="23" fillId="0" borderId="0" xfId="1" quotePrefix="1" applyNumberFormat="1" applyFont="1" applyBorder="1" applyAlignment="1">
      <alignment horizontal="center"/>
    </xf>
    <xf numFmtId="166" fontId="9" fillId="0" borderId="0" xfId="0" applyFont="1" applyBorder="1" applyAlignment="1">
      <alignment horizontal="left" vertical="center" wrapText="1"/>
    </xf>
    <xf numFmtId="166" fontId="9" fillId="0" borderId="0" xfId="0" applyFont="1" applyBorder="1" applyAlignment="1">
      <alignment vertical="center"/>
    </xf>
    <xf numFmtId="166" fontId="22" fillId="0" borderId="1" xfId="0" quotePrefix="1" applyFont="1" applyBorder="1" applyAlignment="1">
      <alignment horizontal="center" vertical="center"/>
    </xf>
    <xf numFmtId="166" fontId="22" fillId="0" borderId="2" xfId="0" quotePrefix="1" applyFont="1" applyBorder="1" applyAlignment="1">
      <alignment horizontal="left" vertical="center" indent="3"/>
    </xf>
    <xf numFmtId="166" fontId="25" fillId="0" borderId="3" xfId="0" applyFont="1" applyBorder="1" applyAlignment="1">
      <alignment vertical="center"/>
    </xf>
    <xf numFmtId="166" fontId="22" fillId="0" borderId="4" xfId="0" applyFont="1" applyBorder="1" applyAlignment="1">
      <alignment horizontal="center" vertical="center"/>
    </xf>
    <xf numFmtId="15" fontId="22" fillId="0" borderId="0" xfId="0" quotePrefix="1" applyNumberFormat="1" applyFont="1" applyBorder="1" applyAlignment="1">
      <alignment horizontal="left"/>
    </xf>
    <xf numFmtId="172" fontId="0" fillId="5" borderId="0" xfId="0" quotePrefix="1" applyNumberFormat="1" applyFill="1" applyAlignment="1">
      <alignment horizontal="center"/>
    </xf>
    <xf numFmtId="9" fontId="3" fillId="5" borderId="0" xfId="2" applyFont="1" applyFill="1"/>
    <xf numFmtId="10" fontId="3" fillId="5" borderId="0" xfId="2" applyNumberFormat="1" applyFont="1" applyFill="1"/>
    <xf numFmtId="169" fontId="3" fillId="5" borderId="0" xfId="2" applyNumberFormat="1" applyFont="1" applyFill="1"/>
    <xf numFmtId="166" fontId="0" fillId="0" borderId="0" xfId="0" applyFill="1"/>
    <xf numFmtId="174" fontId="0" fillId="0" borderId="0" xfId="0" applyNumberFormat="1" applyAlignment="1">
      <alignment horizontal="center"/>
    </xf>
    <xf numFmtId="3" fontId="0" fillId="4" borderId="0" xfId="0" applyNumberFormat="1" applyFill="1"/>
    <xf numFmtId="166" fontId="0" fillId="4" borderId="0" xfId="0" applyFill="1"/>
    <xf numFmtId="173" fontId="24" fillId="0" borderId="4" xfId="0" quotePrefix="1" applyNumberFormat="1" applyFont="1" applyBorder="1" applyAlignment="1">
      <alignment horizontal="center"/>
    </xf>
    <xf numFmtId="166" fontId="30" fillId="5" borderId="0" xfId="0" applyFont="1" applyFill="1" applyBorder="1"/>
    <xf numFmtId="166" fontId="24" fillId="0" borderId="6" xfId="0" quotePrefix="1" applyFont="1" applyBorder="1" applyAlignment="1">
      <alignment horizontal="center"/>
    </xf>
    <xf numFmtId="166" fontId="24" fillId="0" borderId="16" xfId="0" applyFont="1" applyBorder="1" applyAlignment="1">
      <alignment horizontal="center"/>
    </xf>
    <xf numFmtId="167" fontId="24" fillId="0" borderId="25" xfId="1" applyNumberFormat="1" applyFont="1" applyBorder="1" applyAlignment="1">
      <alignment horizontal="left" vertical="center"/>
    </xf>
    <xf numFmtId="167" fontId="24" fillId="5" borderId="10" xfId="1" applyNumberFormat="1" applyFont="1" applyFill="1" applyBorder="1" applyAlignment="1">
      <alignment horizontal="left" vertical="center"/>
    </xf>
    <xf numFmtId="167" fontId="24" fillId="0" borderId="9" xfId="1" applyNumberFormat="1" applyFont="1" applyBorder="1" applyAlignment="1">
      <alignment horizontal="left" vertical="center"/>
    </xf>
    <xf numFmtId="168" fontId="24" fillId="0" borderId="17" xfId="0" applyNumberFormat="1" applyFont="1" applyBorder="1" applyAlignment="1">
      <alignment horizontal="center" vertical="center"/>
    </xf>
    <xf numFmtId="166" fontId="30" fillId="5" borderId="0" xfId="0" applyFont="1" applyFill="1" applyBorder="1" applyAlignment="1">
      <alignment vertical="center"/>
    </xf>
    <xf numFmtId="166" fontId="22" fillId="0" borderId="0" xfId="0" applyFont="1" applyAlignment="1">
      <alignment vertical="center"/>
    </xf>
    <xf numFmtId="172" fontId="24" fillId="0" borderId="14" xfId="0" quotePrefix="1" applyNumberFormat="1" applyFont="1" applyBorder="1" applyAlignment="1">
      <alignment horizontal="left" vertical="center"/>
    </xf>
    <xf numFmtId="166" fontId="24" fillId="0" borderId="14" xfId="0" applyFont="1" applyBorder="1" applyAlignment="1">
      <alignment vertical="center"/>
    </xf>
    <xf numFmtId="166" fontId="24" fillId="0" borderId="13" xfId="0" applyFont="1" applyBorder="1" applyAlignment="1">
      <alignment horizontal="left" vertical="center"/>
    </xf>
    <xf numFmtId="170" fontId="24" fillId="0" borderId="14" xfId="0" applyNumberFormat="1" applyFont="1" applyBorder="1" applyAlignment="1">
      <alignment horizontal="right" vertical="center"/>
    </xf>
    <xf numFmtId="172" fontId="24" fillId="0" borderId="15" xfId="0" applyNumberFormat="1" applyFont="1" applyBorder="1" applyAlignment="1">
      <alignment horizontal="left" vertical="center"/>
    </xf>
    <xf numFmtId="166" fontId="23" fillId="0" borderId="0" xfId="0" applyFont="1" applyBorder="1" applyAlignment="1">
      <alignment vertical="center"/>
    </xf>
    <xf numFmtId="167" fontId="9" fillId="0" borderId="21" xfId="1" applyNumberFormat="1" applyFont="1" applyBorder="1" applyAlignment="1">
      <alignment horizontal="left" vertical="center"/>
    </xf>
    <xf numFmtId="167" fontId="9" fillId="5" borderId="21" xfId="1" applyNumberFormat="1" applyFont="1" applyFill="1" applyBorder="1" applyAlignment="1">
      <alignment horizontal="left" vertical="center"/>
    </xf>
    <xf numFmtId="168" fontId="9" fillId="0" borderId="22" xfId="0" applyNumberFormat="1" applyFont="1" applyBorder="1" applyAlignment="1">
      <alignment horizontal="center" vertical="center"/>
    </xf>
    <xf numFmtId="167" fontId="9" fillId="0" borderId="23" xfId="1" applyNumberFormat="1" applyFont="1" applyBorder="1" applyAlignment="1">
      <alignment horizontal="left" vertical="center"/>
    </xf>
    <xf numFmtId="168" fontId="9" fillId="0" borderId="24" xfId="0" applyNumberFormat="1" applyFont="1" applyBorder="1" applyAlignment="1">
      <alignment horizontal="center" vertical="center"/>
    </xf>
    <xf numFmtId="166" fontId="24" fillId="0" borderId="26" xfId="0" applyFont="1" applyFill="1" applyBorder="1" applyAlignment="1">
      <alignment horizontal="right" vertical="center"/>
    </xf>
    <xf numFmtId="167" fontId="9" fillId="0" borderId="7" xfId="1" applyNumberFormat="1" applyFont="1" applyBorder="1" applyAlignment="1">
      <alignment horizontal="left" vertical="center"/>
    </xf>
    <xf numFmtId="167" fontId="9" fillId="5" borderId="7" xfId="1" applyNumberFormat="1" applyFont="1" applyFill="1" applyBorder="1" applyAlignment="1">
      <alignment horizontal="left" vertical="center"/>
    </xf>
    <xf numFmtId="168" fontId="9" fillId="0" borderId="11" xfId="0" applyNumberFormat="1" applyFont="1" applyBorder="1" applyAlignment="1">
      <alignment horizontal="center" vertical="center"/>
    </xf>
    <xf numFmtId="167" fontId="9" fillId="0" borderId="8" xfId="1" applyNumberFormat="1" applyFont="1" applyBorder="1" applyAlignment="1">
      <alignment horizontal="left" vertical="center"/>
    </xf>
    <xf numFmtId="168" fontId="9" fillId="0" borderId="27" xfId="0" applyNumberFormat="1" applyFont="1" applyBorder="1" applyAlignment="1">
      <alignment horizontal="center" vertical="center"/>
    </xf>
    <xf numFmtId="166" fontId="24" fillId="0" borderId="19" xfId="0" applyFont="1" applyFill="1" applyBorder="1" applyAlignment="1">
      <alignment horizontal="right" vertical="center"/>
    </xf>
    <xf numFmtId="167" fontId="9" fillId="0" borderId="4" xfId="1" applyNumberFormat="1" applyFont="1" applyBorder="1" applyAlignment="1">
      <alignment horizontal="left" vertical="center"/>
    </xf>
    <xf numFmtId="167" fontId="9" fillId="5" borderId="4" xfId="1" applyNumberFormat="1" applyFont="1" applyFill="1" applyBorder="1" applyAlignment="1">
      <alignment horizontal="left" vertical="center"/>
    </xf>
    <xf numFmtId="168" fontId="9" fillId="0" borderId="2" xfId="0" applyNumberFormat="1" applyFont="1" applyBorder="1" applyAlignment="1">
      <alignment horizontal="center" vertical="center"/>
    </xf>
    <xf numFmtId="167" fontId="9" fillId="0" borderId="6" xfId="1" applyNumberFormat="1" applyFont="1" applyBorder="1" applyAlignment="1">
      <alignment horizontal="left" vertical="center"/>
    </xf>
    <xf numFmtId="168" fontId="9" fillId="0" borderId="16" xfId="0" applyNumberFormat="1" applyFont="1" applyBorder="1" applyAlignment="1">
      <alignment horizontal="center" vertical="center"/>
    </xf>
    <xf numFmtId="166" fontId="24" fillId="0" borderId="20" xfId="0" applyFont="1" applyFill="1" applyBorder="1" applyAlignment="1">
      <alignment horizontal="right" vertical="center"/>
    </xf>
    <xf numFmtId="167" fontId="24" fillId="5" borderId="28" xfId="1" applyNumberFormat="1" applyFont="1" applyFill="1" applyBorder="1" applyAlignment="1">
      <alignment horizontal="left" vertical="center"/>
    </xf>
    <xf numFmtId="167" fontId="24" fillId="0" borderId="30" xfId="1" applyNumberFormat="1" applyFont="1" applyBorder="1" applyAlignment="1">
      <alignment horizontal="left" vertical="center"/>
    </xf>
    <xf numFmtId="168" fontId="24" fillId="0" borderId="31" xfId="0" applyNumberFormat="1" applyFont="1" applyBorder="1" applyAlignment="1">
      <alignment horizontal="center" vertical="center"/>
    </xf>
    <xf numFmtId="166" fontId="31" fillId="0" borderId="4" xfId="0" applyFont="1" applyBorder="1" applyAlignment="1">
      <alignment horizontal="center" vertical="center"/>
    </xf>
    <xf numFmtId="166" fontId="22" fillId="0" borderId="2" xfId="0" quotePrefix="1" applyFont="1" applyBorder="1" applyAlignment="1">
      <alignment horizontal="left"/>
    </xf>
    <xf numFmtId="166" fontId="22" fillId="0" borderId="1" xfId="0" applyFont="1" applyBorder="1"/>
    <xf numFmtId="166" fontId="22" fillId="0" borderId="3" xfId="0" applyFont="1" applyBorder="1"/>
    <xf numFmtId="166" fontId="22" fillId="0" borderId="2" xfId="0" applyFont="1" applyBorder="1"/>
    <xf numFmtId="167" fontId="22" fillId="0" borderId="1" xfId="1" applyNumberFormat="1" applyFont="1" applyBorder="1"/>
    <xf numFmtId="167" fontId="23" fillId="0" borderId="4" xfId="1" applyNumberFormat="1" applyFont="1" applyBorder="1"/>
    <xf numFmtId="167" fontId="22" fillId="0" borderId="4" xfId="1" applyNumberFormat="1" applyFont="1" applyBorder="1"/>
    <xf numFmtId="166" fontId="31" fillId="0" borderId="4" xfId="0" applyFont="1" applyBorder="1" applyAlignment="1">
      <alignment horizontal="center"/>
    </xf>
    <xf numFmtId="166" fontId="24" fillId="0" borderId="32" xfId="0" quotePrefix="1" applyFont="1" applyBorder="1" applyAlignment="1">
      <alignment horizontal="left" vertical="center"/>
    </xf>
    <xf numFmtId="166" fontId="24" fillId="0" borderId="33" xfId="0" quotePrefix="1" applyFont="1" applyFill="1" applyBorder="1" applyAlignment="1">
      <alignment horizontal="left" vertical="center"/>
    </xf>
    <xf numFmtId="166" fontId="22" fillId="0" borderId="0" xfId="0" quotePrefix="1" applyFont="1" applyBorder="1" applyAlignment="1">
      <alignment horizontal="left" vertical="center" indent="3"/>
    </xf>
    <xf numFmtId="166" fontId="25" fillId="0" borderId="0" xfId="0" applyFont="1" applyBorder="1" applyAlignment="1">
      <alignment vertical="center"/>
    </xf>
    <xf numFmtId="175" fontId="28" fillId="0" borderId="0" xfId="0" applyNumberFormat="1" applyFont="1" applyBorder="1" applyAlignment="1">
      <alignment horizontal="center" vertical="center"/>
    </xf>
    <xf numFmtId="166" fontId="28" fillId="0" borderId="0" xfId="0" applyFont="1" applyBorder="1" applyAlignment="1">
      <alignment horizontal="center" vertical="center"/>
    </xf>
    <xf numFmtId="166" fontId="22" fillId="0" borderId="0" xfId="0" quotePrefix="1" applyFont="1" applyBorder="1" applyAlignment="1">
      <alignment horizontal="center" vertical="center"/>
    </xf>
    <xf numFmtId="166" fontId="22" fillId="0" borderId="0" xfId="0" applyFont="1" applyBorder="1" applyAlignment="1">
      <alignment horizontal="center" vertical="center"/>
    </xf>
    <xf numFmtId="166" fontId="31" fillId="0" borderId="0" xfId="0" applyFont="1" applyBorder="1" applyAlignment="1">
      <alignment horizontal="center" vertical="center"/>
    </xf>
    <xf numFmtId="167" fontId="24" fillId="0" borderId="37" xfId="1" applyNumberFormat="1" applyFont="1" applyBorder="1" applyAlignment="1">
      <alignment horizontal="left" vertical="center"/>
    </xf>
    <xf numFmtId="166" fontId="24" fillId="0" borderId="39" xfId="0" quotePrefix="1" applyFont="1" applyFill="1" applyBorder="1" applyAlignment="1">
      <alignment horizontal="left" vertical="center"/>
    </xf>
    <xf numFmtId="166" fontId="24" fillId="5" borderId="11" xfId="0" applyFont="1" applyFill="1" applyBorder="1" applyAlignment="1">
      <alignment horizontal="center"/>
    </xf>
    <xf numFmtId="168" fontId="24" fillId="5" borderId="12" xfId="0" applyNumberFormat="1" applyFont="1" applyFill="1" applyBorder="1" applyAlignment="1">
      <alignment horizontal="center" vertical="center"/>
    </xf>
    <xf numFmtId="168" fontId="24" fillId="5" borderId="29" xfId="0" applyNumberFormat="1" applyFont="1" applyFill="1" applyBorder="1" applyAlignment="1">
      <alignment horizontal="center" vertical="center"/>
    </xf>
    <xf numFmtId="173" fontId="24" fillId="5" borderId="18" xfId="0" quotePrefix="1" applyNumberFormat="1" applyFont="1" applyFill="1" applyBorder="1" applyAlignment="1">
      <alignment horizontal="center"/>
    </xf>
    <xf numFmtId="167" fontId="35" fillId="0" borderId="0" xfId="1" applyNumberFormat="1" applyFont="1" applyAlignment="1">
      <alignment horizontal="left"/>
    </xf>
    <xf numFmtId="176" fontId="36" fillId="5" borderId="0" xfId="0" applyNumberFormat="1" applyFont="1" applyFill="1" applyAlignment="1">
      <alignment vertical="center"/>
    </xf>
    <xf numFmtId="166" fontId="36" fillId="5" borderId="0" xfId="0" quotePrefix="1" applyFont="1" applyFill="1" applyAlignment="1">
      <alignment horizontal="left"/>
    </xf>
    <xf numFmtId="166" fontId="34" fillId="5" borderId="0" xfId="0" applyFont="1" applyFill="1"/>
    <xf numFmtId="166" fontId="33" fillId="5" borderId="4" xfId="0" applyFont="1" applyFill="1" applyBorder="1" applyAlignment="1">
      <alignment horizontal="center" vertical="center"/>
    </xf>
    <xf numFmtId="166" fontId="33" fillId="5" borderId="4" xfId="0" quotePrefix="1" applyFont="1" applyFill="1" applyBorder="1" applyAlignment="1">
      <alignment horizontal="center" vertical="center" wrapText="1"/>
    </xf>
    <xf numFmtId="166" fontId="37" fillId="5" borderId="0" xfId="0" applyFont="1" applyFill="1" applyAlignment="1">
      <alignment horizontal="center"/>
    </xf>
    <xf numFmtId="166" fontId="38" fillId="5" borderId="4" xfId="0" applyFont="1" applyFill="1" applyBorder="1"/>
    <xf numFmtId="166" fontId="38" fillId="5" borderId="10" xfId="0" applyFont="1" applyFill="1" applyBorder="1"/>
    <xf numFmtId="166" fontId="39" fillId="5" borderId="0" xfId="0" applyFont="1" applyFill="1"/>
    <xf numFmtId="166" fontId="34" fillId="0" borderId="0" xfId="0" applyFont="1" applyFill="1"/>
    <xf numFmtId="169" fontId="34" fillId="0" borderId="0" xfId="2" applyNumberFormat="1" applyFont="1" applyFill="1"/>
    <xf numFmtId="166" fontId="40" fillId="5" borderId="4" xfId="0" applyFont="1" applyFill="1" applyBorder="1" applyAlignment="1">
      <alignment horizontal="center" vertical="center"/>
    </xf>
    <xf numFmtId="169" fontId="41" fillId="5" borderId="4" xfId="2" applyNumberFormat="1" applyFont="1" applyFill="1" applyBorder="1"/>
    <xf numFmtId="169" fontId="41" fillId="5" borderId="10" xfId="2" applyNumberFormat="1" applyFont="1" applyFill="1" applyBorder="1"/>
    <xf numFmtId="38" fontId="42" fillId="5" borderId="38" xfId="0" applyNumberFormat="1" applyFont="1" applyFill="1" applyBorder="1" applyAlignment="1">
      <alignment horizontal="right"/>
    </xf>
    <xf numFmtId="169" fontId="42" fillId="5" borderId="38" xfId="2" applyNumberFormat="1" applyFont="1" applyFill="1" applyBorder="1"/>
    <xf numFmtId="166" fontId="43" fillId="5" borderId="0" xfId="0" quotePrefix="1" applyFont="1" applyFill="1" applyAlignment="1">
      <alignment horizontal="right" vertical="center" indent="2"/>
    </xf>
    <xf numFmtId="38" fontId="41" fillId="5" borderId="4" xfId="0" applyNumberFormat="1" applyFont="1" applyFill="1" applyBorder="1" applyAlignment="1">
      <alignment horizontal="right" indent="1"/>
    </xf>
    <xf numFmtId="38" fontId="41" fillId="5" borderId="10" xfId="0" applyNumberFormat="1" applyFont="1" applyFill="1" applyBorder="1" applyAlignment="1">
      <alignment horizontal="right" indent="1"/>
    </xf>
    <xf numFmtId="166" fontId="40" fillId="5" borderId="38" xfId="0" applyFont="1" applyFill="1" applyBorder="1"/>
    <xf numFmtId="167" fontId="13" fillId="5" borderId="0" xfId="1" quotePrefix="1" applyNumberFormat="1" applyFont="1" applyFill="1" applyAlignment="1">
      <alignment horizontal="left"/>
    </xf>
    <xf numFmtId="167" fontId="13" fillId="5" borderId="0" xfId="1" applyNumberFormat="1" applyFont="1" applyFill="1" applyAlignment="1">
      <alignment horizontal="center"/>
    </xf>
    <xf numFmtId="167" fontId="13" fillId="5" borderId="0" xfId="1" quotePrefix="1" applyNumberFormat="1" applyFont="1" applyFill="1" applyAlignment="1">
      <alignment horizontal="left" wrapText="1"/>
    </xf>
    <xf numFmtId="167" fontId="13" fillId="5" borderId="0" xfId="1" applyNumberFormat="1" applyFont="1" applyFill="1" applyAlignment="1">
      <alignment horizontal="left" wrapText="1"/>
    </xf>
    <xf numFmtId="167" fontId="13" fillId="5" borderId="0" xfId="1" applyNumberFormat="1" applyFont="1" applyFill="1" applyAlignment="1">
      <alignment wrapText="1"/>
    </xf>
    <xf numFmtId="166" fontId="33" fillId="5" borderId="0" xfId="0" applyFont="1" applyFill="1" applyAlignment="1">
      <alignment horizontal="left"/>
    </xf>
    <xf numFmtId="166" fontId="33" fillId="5" borderId="0" xfId="0" applyFont="1" applyFill="1"/>
    <xf numFmtId="166" fontId="33" fillId="5" borderId="0" xfId="0" applyFont="1" applyFill="1" applyAlignment="1">
      <alignment horizontal="left" indent="1"/>
    </xf>
    <xf numFmtId="0" fontId="33" fillId="5" borderId="0" xfId="0" applyNumberFormat="1" applyFont="1" applyFill="1" applyAlignment="1">
      <alignment horizontal="left" indent="1"/>
    </xf>
    <xf numFmtId="0" fontId="44" fillId="0" borderId="0" xfId="3" applyFont="1" applyFill="1"/>
    <xf numFmtId="0" fontId="45" fillId="0" borderId="0" xfId="3" applyFont="1" applyAlignment="1">
      <alignment horizontal="left" indent="1"/>
    </xf>
    <xf numFmtId="0" fontId="44" fillId="0" borderId="0" xfId="3" applyFont="1"/>
    <xf numFmtId="0" fontId="46" fillId="0" borderId="0" xfId="3" applyFont="1"/>
    <xf numFmtId="0" fontId="49" fillId="0" borderId="0" xfId="3" applyFont="1" applyAlignment="1">
      <alignment horizontal="left" indent="1"/>
    </xf>
    <xf numFmtId="0" fontId="49" fillId="0" borderId="0" xfId="3" applyFont="1" applyFill="1" applyAlignment="1">
      <alignment horizontal="left" indent="1"/>
    </xf>
    <xf numFmtId="0" fontId="50" fillId="0" borderId="0" xfId="3" applyFont="1" applyFill="1" applyAlignment="1">
      <alignment horizontal="left" indent="1"/>
    </xf>
    <xf numFmtId="0" fontId="53" fillId="0" borderId="0" xfId="3" applyFont="1" applyFill="1" applyAlignment="1">
      <alignment horizontal="left" indent="1"/>
    </xf>
    <xf numFmtId="0" fontId="49" fillId="0" borderId="0" xfId="3" applyNumberFormat="1" applyFont="1" applyFill="1" applyAlignment="1">
      <alignment horizontal="left" indent="1"/>
    </xf>
    <xf numFmtId="0" fontId="46" fillId="0" borderId="0" xfId="3" applyFont="1" applyFill="1"/>
    <xf numFmtId="0" fontId="54" fillId="0" borderId="0" xfId="4" applyFont="1" applyFill="1" applyBorder="1" applyAlignment="1">
      <alignment horizontal="left"/>
    </xf>
    <xf numFmtId="0" fontId="1" fillId="0" borderId="0" xfId="3"/>
    <xf numFmtId="0" fontId="55" fillId="0" borderId="0" xfId="3" applyFont="1" applyFill="1"/>
    <xf numFmtId="0" fontId="55" fillId="0" borderId="0" xfId="3" applyFont="1"/>
    <xf numFmtId="0" fontId="56" fillId="0" borderId="0" xfId="3" applyFont="1"/>
    <xf numFmtId="0" fontId="54" fillId="0" borderId="4" xfId="4" applyFont="1" applyFill="1" applyBorder="1" applyAlignment="1">
      <alignment horizontal="left"/>
    </xf>
    <xf numFmtId="0" fontId="55" fillId="0" borderId="4" xfId="3" applyFont="1" applyBorder="1"/>
    <xf numFmtId="0" fontId="48" fillId="0" borderId="4" xfId="4" applyFont="1" applyFill="1" applyBorder="1" applyAlignment="1">
      <alignment horizontal="left"/>
    </xf>
    <xf numFmtId="0" fontId="44" fillId="0" borderId="4" xfId="3" applyFont="1" applyBorder="1" applyAlignment="1">
      <alignment horizontal="left" indent="1"/>
    </xf>
    <xf numFmtId="0" fontId="49" fillId="0" borderId="4" xfId="3" applyFont="1" applyBorder="1" applyAlignment="1">
      <alignment horizontal="left"/>
    </xf>
    <xf numFmtId="0" fontId="48" fillId="0" borderId="4" xfId="4" applyFont="1" applyFill="1" applyBorder="1" applyAlignment="1">
      <alignment horizontal="left" indent="1"/>
    </xf>
    <xf numFmtId="0" fontId="49" fillId="0" borderId="4" xfId="3" applyFont="1" applyBorder="1" applyAlignment="1">
      <alignment horizontal="left" indent="1"/>
    </xf>
    <xf numFmtId="0" fontId="49" fillId="0" borderId="4" xfId="3" applyFont="1" applyFill="1" applyBorder="1" applyAlignment="1">
      <alignment horizontal="left" indent="1"/>
    </xf>
    <xf numFmtId="0" fontId="50" fillId="0" borderId="4" xfId="3" applyFont="1" applyBorder="1" applyAlignment="1">
      <alignment horizontal="left" indent="1"/>
    </xf>
    <xf numFmtId="0" fontId="48" fillId="0" borderId="4" xfId="4" applyFont="1" applyBorder="1" applyAlignment="1">
      <alignment horizontal="left"/>
    </xf>
    <xf numFmtId="0" fontId="51" fillId="0" borderId="4" xfId="4" applyFont="1" applyFill="1" applyBorder="1" applyAlignment="1">
      <alignment horizontal="left" vertical="center" indent="1"/>
    </xf>
    <xf numFmtId="0" fontId="49" fillId="0" borderId="4" xfId="3" applyFont="1" applyBorder="1" applyAlignment="1">
      <alignment horizontal="left" wrapText="1" indent="1"/>
    </xf>
    <xf numFmtId="0" fontId="49" fillId="0" borderId="4" xfId="3" applyFont="1" applyFill="1" applyBorder="1" applyAlignment="1">
      <alignment horizontal="left" vertical="center" indent="1"/>
    </xf>
    <xf numFmtId="0" fontId="44" fillId="0" borderId="4" xfId="3" applyFont="1" applyBorder="1" applyAlignment="1">
      <alignment horizontal="left" vertical="center" indent="1"/>
    </xf>
    <xf numFmtId="0" fontId="49" fillId="0" borderId="4" xfId="3" applyFont="1" applyBorder="1" applyAlignment="1">
      <alignment horizontal="left" vertical="center" indent="1"/>
    </xf>
    <xf numFmtId="0" fontId="52" fillId="0" borderId="4" xfId="4" applyFont="1" applyFill="1" applyBorder="1" applyAlignment="1">
      <alignment horizontal="left" indent="1"/>
    </xf>
    <xf numFmtId="0" fontId="49" fillId="0" borderId="4" xfId="3" applyNumberFormat="1" applyFont="1" applyFill="1" applyBorder="1" applyAlignment="1">
      <alignment horizontal="left" indent="1"/>
    </xf>
    <xf numFmtId="0" fontId="50" fillId="0" borderId="4" xfId="3" applyFont="1" applyFill="1" applyBorder="1" applyAlignment="1">
      <alignment horizontal="left" indent="1"/>
    </xf>
    <xf numFmtId="0" fontId="49" fillId="0" borderId="4" xfId="3" applyNumberFormat="1" applyFont="1" applyBorder="1" applyAlignment="1">
      <alignment horizontal="left" indent="1"/>
    </xf>
    <xf numFmtId="169" fontId="28" fillId="0" borderId="4" xfId="2" applyNumberFormat="1" applyFont="1" applyBorder="1" applyAlignment="1">
      <alignment horizontal="center"/>
    </xf>
    <xf numFmtId="3" fontId="3" fillId="0" borderId="0" xfId="0" applyNumberFormat="1" applyFont="1"/>
    <xf numFmtId="0" fontId="52" fillId="4" borderId="4" xfId="4" applyFont="1" applyFill="1" applyBorder="1" applyAlignment="1">
      <alignment horizontal="left" indent="1"/>
    </xf>
    <xf numFmtId="0" fontId="49" fillId="4" borderId="4" xfId="3" applyFont="1" applyFill="1" applyBorder="1" applyAlignment="1">
      <alignment horizontal="left" indent="1"/>
    </xf>
    <xf numFmtId="0" fontId="48" fillId="4" borderId="4" xfId="4" applyFont="1" applyFill="1" applyBorder="1" applyAlignment="1">
      <alignment horizontal="left" indent="1"/>
    </xf>
    <xf numFmtId="0" fontId="44" fillId="4" borderId="4" xfId="3" applyFont="1" applyFill="1" applyBorder="1" applyAlignment="1">
      <alignment horizontal="left" indent="1"/>
    </xf>
    <xf numFmtId="175" fontId="28" fillId="0" borderId="2" xfId="0" applyNumberFormat="1" applyFont="1" applyBorder="1" applyAlignment="1">
      <alignment horizontal="center" vertical="center"/>
    </xf>
    <xf numFmtId="166" fontId="28" fillId="0" borderId="3" xfId="0" applyFont="1" applyBorder="1" applyAlignment="1">
      <alignment horizontal="center" vertical="center"/>
    </xf>
    <xf numFmtId="166" fontId="32" fillId="6" borderId="34" xfId="0" applyFont="1" applyFill="1" applyBorder="1" applyAlignment="1">
      <alignment horizontal="center" vertical="center" wrapText="1"/>
    </xf>
    <xf numFmtId="166" fontId="32" fillId="6" borderId="35" xfId="0" applyFont="1" applyFill="1" applyBorder="1" applyAlignment="1">
      <alignment horizontal="center" vertical="center" wrapText="1"/>
    </xf>
    <xf numFmtId="166" fontId="32" fillId="6" borderId="36" xfId="0" applyFont="1" applyFill="1" applyBorder="1" applyAlignment="1">
      <alignment horizontal="center" vertical="center" wrapText="1"/>
    </xf>
    <xf numFmtId="166" fontId="27" fillId="2" borderId="0" xfId="0" applyFont="1" applyFill="1" applyAlignment="1">
      <alignment horizontal="center"/>
    </xf>
    <xf numFmtId="176" fontId="12" fillId="0" borderId="0" xfId="0" applyNumberFormat="1" applyFont="1" applyFill="1" applyAlignment="1"/>
  </cellXfs>
  <cellStyles count="5">
    <cellStyle name="Comma" xfId="1" builtinId="3"/>
    <cellStyle name="Normal" xfId="0" builtinId="0"/>
    <cellStyle name="Normal 2" xfId="3" xr:uid="{00000000-0005-0000-0000-000002000000}"/>
    <cellStyle name="Normal 2 2" xfId="4" xr:uid="{00000000-0005-0000-0000-000003000000}"/>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Monthly Net Migration</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DC3-4790-828D-F6FC0296F744}"/>
            </c:ext>
          </c:extLst>
        </c:ser>
        <c:dLbls>
          <c:showLegendKey val="0"/>
          <c:showVal val="0"/>
          <c:showCatName val="0"/>
          <c:showSerName val="0"/>
          <c:showPercent val="0"/>
          <c:showBubbleSize val="0"/>
        </c:dLbls>
        <c:smooth val="0"/>
        <c:axId val="714695360"/>
        <c:axId val="714691008"/>
      </c:lineChart>
      <c:catAx>
        <c:axId val="71469536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1008"/>
        <c:crossesAt val="0"/>
        <c:auto val="0"/>
        <c:lblAlgn val="ctr"/>
        <c:lblOffset val="100"/>
        <c:tickLblSkip val="12"/>
        <c:tickMarkSkip val="12"/>
        <c:noMultiLvlLbl val="0"/>
      </c:catAx>
      <c:valAx>
        <c:axId val="714691008"/>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5360"/>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Driver In-Migration July 1982 to Date</a:t>
            </a:r>
          </a:p>
        </c:rich>
      </c:tx>
      <c:layout>
        <c:manualLayout>
          <c:xMode val="edge"/>
          <c:yMode val="edge"/>
          <c:x val="0.27224821841117786"/>
          <c:y val="2.7304019227027892E-2"/>
        </c:manualLayout>
      </c:layout>
      <c:overlay val="0"/>
      <c:spPr>
        <a:noFill/>
        <a:ln w="25400">
          <a:noFill/>
        </a:ln>
      </c:spPr>
    </c:title>
    <c:autoTitleDeleted val="0"/>
    <c:plotArea>
      <c:layout>
        <c:manualLayout>
          <c:layoutTarget val="inner"/>
          <c:xMode val="edge"/>
          <c:yMode val="edge"/>
          <c:x val="8.5312225948989337E-2"/>
          <c:y val="0.10194174914594219"/>
          <c:w val="0.90501320104649507"/>
          <c:h val="0.73058253554591901"/>
        </c:manualLayout>
      </c:layout>
      <c:barChart>
        <c:barDir val="col"/>
        <c:grouping val="clustered"/>
        <c:varyColors val="0"/>
        <c:ser>
          <c:idx val="0"/>
          <c:order val="0"/>
          <c:spPr>
            <a:solidFill>
              <a:srgbClr val="8080FF"/>
            </a:solidFill>
            <a:ln w="12700">
              <a:solidFill>
                <a:srgbClr val="000000"/>
              </a:solidFill>
              <a:prstDash val="solid"/>
            </a:ln>
          </c:spPr>
          <c:invertIfNegative val="0"/>
          <c:cat>
            <c:strRef>
              <c:f>('From State&amp;Country +Charts'!$D$3:$AW$3,'From State&amp;Country +Charts'!$AY$3:$BB$3)</c:f>
              <c:strCache>
                <c:ptCount val="50"/>
                <c:pt idx="0">
                  <c:v>ALABAMA</c:v>
                </c:pt>
                <c:pt idx="1">
                  <c:v>ALASKA</c:v>
                </c:pt>
                <c:pt idx="2">
                  <c:v>ARIZONA</c:v>
                </c:pt>
                <c:pt idx="3">
                  <c:v>ARKANSAS</c:v>
                </c:pt>
                <c:pt idx="4">
                  <c:v>CALIFORNIA</c:v>
                </c:pt>
                <c:pt idx="5">
                  <c:v>COLORADO</c:v>
                </c:pt>
                <c:pt idx="6">
                  <c:v>CONNECTICUT</c:v>
                </c:pt>
                <c:pt idx="7">
                  <c:v>DELAWARE</c:v>
                </c:pt>
                <c:pt idx="8">
                  <c:v>FLORIDA</c:v>
                </c:pt>
                <c:pt idx="9">
                  <c:v>GEORGIA</c:v>
                </c:pt>
                <c:pt idx="10">
                  <c:v>HAWAII</c:v>
                </c:pt>
                <c:pt idx="11">
                  <c:v>IDAHO</c:v>
                </c:pt>
                <c:pt idx="12">
                  <c:v>ILLINOIS</c:v>
                </c:pt>
                <c:pt idx="13">
                  <c:v>INDIANA</c:v>
                </c:pt>
                <c:pt idx="14">
                  <c:v>IOWA</c:v>
                </c:pt>
                <c:pt idx="15">
                  <c:v>KANSAS</c:v>
                </c:pt>
                <c:pt idx="16">
                  <c:v>KENTUCKY</c:v>
                </c:pt>
                <c:pt idx="17">
                  <c:v>LOUISIANA</c:v>
                </c:pt>
                <c:pt idx="18">
                  <c:v>MAINE</c:v>
                </c:pt>
                <c:pt idx="19">
                  <c:v>MARYLAND</c:v>
                </c:pt>
                <c:pt idx="20">
                  <c:v>MASSACHUSETTS</c:v>
                </c:pt>
                <c:pt idx="21">
                  <c:v>MICHIGAN</c:v>
                </c:pt>
                <c:pt idx="22">
                  <c:v>MINNESOTA</c:v>
                </c:pt>
                <c:pt idx="23">
                  <c:v>MISSISSIPPI</c:v>
                </c:pt>
                <c:pt idx="24">
                  <c:v>MISSOURI</c:v>
                </c:pt>
                <c:pt idx="25">
                  <c:v>MONTANA</c:v>
                </c:pt>
                <c:pt idx="26">
                  <c:v>NEBRASKA</c:v>
                </c:pt>
                <c:pt idx="27">
                  <c:v>NEVADA</c:v>
                </c:pt>
                <c:pt idx="28">
                  <c:v>NEW HAMPSHIRE</c:v>
                </c:pt>
                <c:pt idx="29">
                  <c:v>NEW JERSEY</c:v>
                </c:pt>
                <c:pt idx="30">
                  <c:v>NEW MEXICO</c:v>
                </c:pt>
                <c:pt idx="31">
                  <c:v>NEW YORK</c:v>
                </c:pt>
                <c:pt idx="32">
                  <c:v>NORTH CAROLINA</c:v>
                </c:pt>
                <c:pt idx="33">
                  <c:v>NORTH DAKOTA</c:v>
                </c:pt>
                <c:pt idx="34">
                  <c:v>OHIO</c:v>
                </c:pt>
                <c:pt idx="35">
                  <c:v>OKLAHOMA</c:v>
                </c:pt>
                <c:pt idx="36">
                  <c:v>OREGON</c:v>
                </c:pt>
                <c:pt idx="37">
                  <c:v>PENNSYLVANIA</c:v>
                </c:pt>
                <c:pt idx="38">
                  <c:v>RHODE ISLAND</c:v>
                </c:pt>
                <c:pt idx="39">
                  <c:v>SOUTH CAROLINA</c:v>
                </c:pt>
                <c:pt idx="40">
                  <c:v>SOUTH DAKOTA</c:v>
                </c:pt>
                <c:pt idx="41">
                  <c:v>TENNESSEE</c:v>
                </c:pt>
                <c:pt idx="42">
                  <c:v>TEXAS</c:v>
                </c:pt>
                <c:pt idx="43">
                  <c:v>UTAH</c:v>
                </c:pt>
                <c:pt idx="44">
                  <c:v>VERMONT</c:v>
                </c:pt>
                <c:pt idx="45">
                  <c:v>VIRGINIA</c:v>
                </c:pt>
                <c:pt idx="46">
                  <c:v>WEST VIRGINIA</c:v>
                </c:pt>
                <c:pt idx="47">
                  <c:v>WISCONSIN</c:v>
                </c:pt>
                <c:pt idx="48">
                  <c:v>WYOMING</c:v>
                </c:pt>
                <c:pt idx="49">
                  <c:v>WASH. DC</c:v>
                </c:pt>
              </c:strCache>
            </c:strRef>
          </c:cat>
          <c:val>
            <c:numRef>
              <c:f>('From State&amp;Country +Charts'!$D$523:$AW$523,'From State&amp;Country +Charts'!$AY$523:$BB$523)</c:f>
              <c:numCache>
                <c:formatCode>_(* #,##0_);_(* \(#,##0\);_(* "-"??_);_(@_)</c:formatCode>
                <c:ptCount val="50"/>
                <c:pt idx="0">
                  <c:v>27285.5</c:v>
                </c:pt>
                <c:pt idx="1">
                  <c:v>130637.5</c:v>
                </c:pt>
                <c:pt idx="2">
                  <c:v>197231</c:v>
                </c:pt>
                <c:pt idx="3">
                  <c:v>25958.5</c:v>
                </c:pt>
                <c:pt idx="4">
                  <c:v>1160550.5</c:v>
                </c:pt>
                <c:pt idx="5">
                  <c:v>159609</c:v>
                </c:pt>
                <c:pt idx="6">
                  <c:v>26527</c:v>
                </c:pt>
                <c:pt idx="7">
                  <c:v>5835.5</c:v>
                </c:pt>
                <c:pt idx="8">
                  <c:v>172114</c:v>
                </c:pt>
                <c:pt idx="9">
                  <c:v>79080</c:v>
                </c:pt>
                <c:pt idx="10">
                  <c:v>87471.5</c:v>
                </c:pt>
                <c:pt idx="11">
                  <c:v>211457.5</c:v>
                </c:pt>
                <c:pt idx="12">
                  <c:v>115392.5</c:v>
                </c:pt>
                <c:pt idx="13">
                  <c:v>44014</c:v>
                </c:pt>
                <c:pt idx="14">
                  <c:v>33859.5</c:v>
                </c:pt>
                <c:pt idx="15">
                  <c:v>45264.5</c:v>
                </c:pt>
                <c:pt idx="16">
                  <c:v>21604</c:v>
                </c:pt>
                <c:pt idx="17">
                  <c:v>33265.5</c:v>
                </c:pt>
                <c:pt idx="18">
                  <c:v>12614.5</c:v>
                </c:pt>
                <c:pt idx="19">
                  <c:v>44828</c:v>
                </c:pt>
                <c:pt idx="20">
                  <c:v>55523</c:v>
                </c:pt>
                <c:pt idx="21">
                  <c:v>91653</c:v>
                </c:pt>
                <c:pt idx="22">
                  <c:v>72935.5</c:v>
                </c:pt>
                <c:pt idx="23">
                  <c:v>14513</c:v>
                </c:pt>
                <c:pt idx="24">
                  <c:v>56521</c:v>
                </c:pt>
                <c:pt idx="25">
                  <c:v>117064</c:v>
                </c:pt>
                <c:pt idx="26">
                  <c:v>26003.5</c:v>
                </c:pt>
                <c:pt idx="27">
                  <c:v>112048</c:v>
                </c:pt>
                <c:pt idx="28">
                  <c:v>13665.5</c:v>
                </c:pt>
                <c:pt idx="29">
                  <c:v>48885</c:v>
                </c:pt>
                <c:pt idx="30">
                  <c:v>45847</c:v>
                </c:pt>
                <c:pt idx="31">
                  <c:v>104803</c:v>
                </c:pt>
                <c:pt idx="32">
                  <c:v>74826.5</c:v>
                </c:pt>
                <c:pt idx="33">
                  <c:v>21402.5</c:v>
                </c:pt>
                <c:pt idx="34">
                  <c:v>72923.5</c:v>
                </c:pt>
                <c:pt idx="35">
                  <c:v>42227</c:v>
                </c:pt>
                <c:pt idx="36">
                  <c:v>666407</c:v>
                </c:pt>
                <c:pt idx="37">
                  <c:v>65603.5</c:v>
                </c:pt>
                <c:pt idx="38">
                  <c:v>7210</c:v>
                </c:pt>
                <c:pt idx="39">
                  <c:v>30591.5</c:v>
                </c:pt>
                <c:pt idx="40">
                  <c:v>18460.5</c:v>
                </c:pt>
                <c:pt idx="41">
                  <c:v>47987.5</c:v>
                </c:pt>
                <c:pt idx="42">
                  <c:v>264135</c:v>
                </c:pt>
                <c:pt idx="43">
                  <c:v>99252.5</c:v>
                </c:pt>
                <c:pt idx="44">
                  <c:v>8050</c:v>
                </c:pt>
                <c:pt idx="45">
                  <c:v>88460</c:v>
                </c:pt>
                <c:pt idx="46">
                  <c:v>6802.5</c:v>
                </c:pt>
                <c:pt idx="47">
                  <c:v>55917.5</c:v>
                </c:pt>
                <c:pt idx="48">
                  <c:v>26315</c:v>
                </c:pt>
                <c:pt idx="49">
                  <c:v>9264</c:v>
                </c:pt>
              </c:numCache>
            </c:numRef>
          </c:val>
          <c:extLst>
            <c:ext xmlns:c15="http://schemas.microsoft.com/office/drawing/2012/chart" uri="{02D57815-91ED-43cb-92C2-25804820EDAC}">
              <c15:filteredSeriesTitle>
                <c15:tx>
                  <c:v>State</c:v>
                </c15:tx>
              </c15:filteredSeriesTitle>
            </c:ext>
            <c:ext xmlns:c16="http://schemas.microsoft.com/office/drawing/2014/chart" uri="{C3380CC4-5D6E-409C-BE32-E72D297353CC}">
              <c16:uniqueId val="{00000000-0635-4544-A7E6-FC48D305BCD4}"/>
            </c:ext>
          </c:extLst>
        </c:ser>
        <c:dLbls>
          <c:showLegendKey val="0"/>
          <c:showVal val="0"/>
          <c:showCatName val="0"/>
          <c:showSerName val="0"/>
          <c:showPercent val="0"/>
          <c:showBubbleSize val="0"/>
        </c:dLbls>
        <c:gapWidth val="150"/>
        <c:axId val="714686112"/>
        <c:axId val="714687744"/>
      </c:barChart>
      <c:catAx>
        <c:axId val="714686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714687744"/>
        <c:crosses val="autoZero"/>
        <c:auto val="0"/>
        <c:lblAlgn val="ctr"/>
        <c:lblOffset val="100"/>
        <c:tickLblSkip val="1"/>
        <c:tickMarkSkip val="1"/>
        <c:noMultiLvlLbl val="0"/>
      </c:catAx>
      <c:valAx>
        <c:axId val="714687744"/>
        <c:scaling>
          <c:orientation val="minMax"/>
        </c:scaling>
        <c:delete val="0"/>
        <c:axPos val="l"/>
        <c:majorGridlines>
          <c:spPr>
            <a:ln w="3175">
              <a:solidFill>
                <a:srgbClr val="000000"/>
              </a:solidFill>
              <a:prstDash val="solid"/>
            </a:ln>
          </c:spPr>
        </c:majorGridlines>
        <c:numFmt formatCode="_(* #,##0_);_(* \(#,##0\);_(* &quot;-&quot;??_);_(@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71468611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25" b="0" i="0" u="none" strike="noStrike" baseline="0">
          <a:solidFill>
            <a:srgbClr val="000000"/>
          </a:solidFill>
          <a:latin typeface="Century Schoolbook"/>
          <a:ea typeface="Century Schoolbook"/>
          <a:cs typeface="Century Schoolbook"/>
        </a:defRPr>
      </a:pPr>
      <a:endParaRPr lang="en-US"/>
    </a:p>
  </c:txPr>
  <c:printSettings>
    <c:headerFooter alignWithMargins="0">
      <c:oddFooter>&amp;L&amp;F 
DOL Economic Analysis&amp;R&amp;D</c:oddFooter>
    </c:headerFooter>
    <c:pageMargins b="1.25" l="0" r="0" t="0.75"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1000" b="1" i="0" u="none" strike="noStrike" baseline="0">
                <a:solidFill>
                  <a:srgbClr val="000000"/>
                </a:solidFill>
                <a:latin typeface="Times New Roman"/>
                <a:cs typeface="Times New Roman"/>
              </a:rPr>
              <a:t>Out-of-State Drivers Moving to Washington State</a:t>
            </a:r>
          </a:p>
          <a:p>
            <a:pPr>
              <a:defRPr sz="800" b="0" i="0" u="none" strike="noStrike" baseline="0">
                <a:solidFill>
                  <a:srgbClr val="000000"/>
                </a:solidFill>
                <a:latin typeface="Times New Roman"/>
                <a:ea typeface="Times New Roman"/>
                <a:cs typeface="Times New Roman"/>
              </a:defRPr>
            </a:pPr>
            <a:r>
              <a:rPr lang="en-US" sz="10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0"/>
          <c:order val="0"/>
          <c:spPr>
            <a:ln w="381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08C-4DDB-A08B-5BEF909EC2BB}"/>
            </c:ext>
          </c:extLst>
        </c:ser>
        <c:ser>
          <c:idx val="1"/>
          <c:order val="1"/>
          <c:spPr>
            <a:ln w="127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08C-4DDB-A08B-5BEF909EC2BB}"/>
            </c:ext>
          </c:extLst>
        </c:ser>
        <c:ser>
          <c:idx val="2"/>
          <c:order val="2"/>
          <c:spPr>
            <a:ln w="25400">
              <a:solidFill>
                <a:srgbClr val="969696"/>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08C-4DDB-A08B-5BEF909EC2BB}"/>
            </c:ext>
          </c:extLst>
        </c:ser>
        <c:dLbls>
          <c:showLegendKey val="0"/>
          <c:showVal val="0"/>
          <c:showCatName val="0"/>
          <c:showSerName val="0"/>
          <c:showPercent val="0"/>
          <c:showBubbleSize val="0"/>
        </c:dLbls>
        <c:smooth val="0"/>
        <c:axId val="714706784"/>
        <c:axId val="714674688"/>
      </c:lineChart>
      <c:catAx>
        <c:axId val="714706784"/>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4688"/>
        <c:crosses val="autoZero"/>
        <c:auto val="0"/>
        <c:lblAlgn val="ctr"/>
        <c:lblOffset val="100"/>
        <c:tickLblSkip val="12"/>
        <c:tickMarkSkip val="12"/>
        <c:noMultiLvlLbl val="0"/>
      </c:catAx>
      <c:valAx>
        <c:axId val="714674688"/>
        <c:scaling>
          <c:orientation val="minMax"/>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706784"/>
        <c:crosses val="autoZero"/>
        <c:crossBetween val="midCat"/>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 Net Migration
(12 Month Moving Average)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B6C-4580-B057-8260854C35F3}"/>
            </c:ext>
          </c:extLst>
        </c:ser>
        <c:dLbls>
          <c:showLegendKey val="0"/>
          <c:showVal val="0"/>
          <c:showCatName val="0"/>
          <c:showSerName val="0"/>
          <c:showPercent val="0"/>
          <c:showBubbleSize val="0"/>
        </c:dLbls>
        <c:smooth val="0"/>
        <c:axId val="714675776"/>
        <c:axId val="714679584"/>
      </c:lineChart>
      <c:catAx>
        <c:axId val="7146757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9584"/>
        <c:crossesAt val="0"/>
        <c:auto val="0"/>
        <c:lblAlgn val="ctr"/>
        <c:lblOffset val="100"/>
        <c:tickLblSkip val="12"/>
        <c:tickMarkSkip val="12"/>
        <c:noMultiLvlLbl val="0"/>
      </c:catAx>
      <c:valAx>
        <c:axId val="714679584"/>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5776"/>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&amp;CJuly 2002</c:oddHeader>
      <c:oddFooter>&amp;LDOL Economic Analysis&amp;CPage &amp;P</c:oddFooter>
    </c:headerFooter>
    <c:pageMargins b="1" l="0.75" r="0.75" t="1" header="0.5" footer="0.5"/>
    <c:pageSetup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800" b="1" i="0" u="none" strike="noStrike" baseline="0">
                <a:solidFill>
                  <a:srgbClr val="000000"/>
                </a:solidFill>
                <a:latin typeface="Times New Roman"/>
                <a:cs typeface="Times New Roman"/>
              </a:rPr>
              <a:t> Washington State Driver's Licenses</a:t>
            </a:r>
            <a:endParaRPr lang="en-US" sz="800" b="0" i="0" u="none" strike="noStrike" baseline="0">
              <a:solidFill>
                <a:srgbClr val="000000"/>
              </a:solidFill>
              <a:latin typeface="Times New Roman"/>
              <a:cs typeface="Times New Roman"/>
            </a:endParaRPr>
          </a:p>
          <a:p>
            <a:pPr>
              <a:defRPr sz="800" b="0" i="0" u="none" strike="noStrike" baseline="0">
                <a:solidFill>
                  <a:srgbClr val="000000"/>
                </a:solidFill>
                <a:latin typeface="Times New Roman"/>
                <a:ea typeface="Times New Roman"/>
                <a:cs typeface="Times New Roman"/>
              </a:defRPr>
            </a:pPr>
            <a:r>
              <a:rPr lang="en-US" sz="8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1"/>
          <c:order val="0"/>
          <c:tx>
            <c:v>Net Increase,Annual Rate</c:v>
          </c:tx>
          <c:spPr>
            <a:ln w="381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136-4219-84F9-2E466154B465}"/>
            </c:ext>
          </c:extLst>
        </c:ser>
        <c:ser>
          <c:idx val="0"/>
          <c:order val="1"/>
          <c:tx>
            <c:strRef>
              <c:f>'OSDR Data'!#REF!</c:f>
              <c:strCache>
                <c:ptCount val="1"/>
                <c:pt idx="0">
                  <c:v>#REF!</c:v>
                </c:pt>
              </c:strCache>
            </c:strRef>
          </c:tx>
          <c:spPr>
            <a:ln w="127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136-4219-84F9-2E466154B465}"/>
            </c:ext>
          </c:extLst>
        </c:ser>
        <c:dLbls>
          <c:showLegendKey val="0"/>
          <c:showVal val="0"/>
          <c:showCatName val="0"/>
          <c:showSerName val="0"/>
          <c:showPercent val="0"/>
          <c:showBubbleSize val="0"/>
        </c:dLbls>
        <c:smooth val="0"/>
        <c:axId val="714680128"/>
        <c:axId val="714687200"/>
      </c:lineChart>
      <c:catAx>
        <c:axId val="714680128"/>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87200"/>
        <c:crosses val="autoZero"/>
        <c:auto val="0"/>
        <c:lblAlgn val="ctr"/>
        <c:lblOffset val="100"/>
        <c:tickLblSkip val="12"/>
        <c:tickMarkSkip val="12"/>
        <c:noMultiLvlLbl val="0"/>
      </c:catAx>
      <c:valAx>
        <c:axId val="714687200"/>
        <c:scaling>
          <c:orientation val="minMax"/>
          <c:max val="2000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80128"/>
        <c:crosses val="autoZero"/>
        <c:crossBetween val="midCat"/>
        <c:majorUnit val="50000"/>
        <c:minorUnit val="10000"/>
      </c:valAx>
      <c:spPr>
        <a:noFill/>
        <a:ln w="3175">
          <a:solidFill>
            <a:srgbClr val="000000"/>
          </a:solidFill>
          <a:prstDash val="solid"/>
        </a:ln>
      </c:spPr>
    </c:plotArea>
    <c:legend>
      <c:legendPos val="r"/>
      <c:legendEntry>
        <c:idx val="0"/>
        <c:txPr>
          <a:bodyPr/>
          <a:lstStyle/>
          <a:p>
            <a:pPr>
              <a:defRPr sz="105" b="0" i="0" u="none" strike="noStrike" baseline="0">
                <a:solidFill>
                  <a:srgbClr val="000000"/>
                </a:solidFill>
                <a:latin typeface="Times New Roman"/>
                <a:ea typeface="Times New Roman"/>
                <a:cs typeface="Times New Roman"/>
              </a:defRPr>
            </a:pPr>
            <a:endParaRPr lang="en-US"/>
          </a:p>
        </c:txPr>
      </c:legendEntry>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&amp;CMay 2003</c:oddHeader>
      <c:oddFooter>&amp;LEconomic Analysis
&amp;CPage &amp;P&amp;R
</c:oddFooter>
    </c:headerFooter>
    <c:pageMargins b="1" l="0.75" r="0.75" t="1" header="0.5" footer="0.5"/>
    <c:pageSetup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Percentage Change from a Year Ago
(12 Month Moving Sum)</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53C-4774-ACC1-92C3C0465FCD}"/>
            </c:ext>
          </c:extLst>
        </c:ser>
        <c:dLbls>
          <c:showLegendKey val="0"/>
          <c:showVal val="0"/>
          <c:showCatName val="0"/>
          <c:showSerName val="0"/>
          <c:showPercent val="0"/>
          <c:showBubbleSize val="0"/>
        </c:dLbls>
        <c:smooth val="0"/>
        <c:axId val="714698624"/>
        <c:axId val="714695904"/>
      </c:lineChart>
      <c:catAx>
        <c:axId val="714698624"/>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5904"/>
        <c:crossesAt val="0"/>
        <c:auto val="0"/>
        <c:lblAlgn val="ctr"/>
        <c:lblOffset val="100"/>
        <c:tickLblSkip val="12"/>
        <c:tickMarkSkip val="12"/>
        <c:noMultiLvlLbl val="0"/>
      </c:catAx>
      <c:valAx>
        <c:axId val="714695904"/>
        <c:scaling>
          <c:orientation val="minMax"/>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8624"/>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250" b="0" i="0" u="none" strike="noStrike" baseline="0">
              <a:solidFill>
                <a:srgbClr val="000000"/>
              </a:solidFill>
              <a:latin typeface="Century Schoolbook"/>
              <a:ea typeface="Century Schoolbook"/>
              <a:cs typeface="Century Schoolbook"/>
            </a:defRPr>
          </a:pPr>
          <a:endParaRPr lang="en-US"/>
        </a:p>
      </c:tx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F77-45AB-AF94-ACFC7F7E518E}"/>
            </c:ext>
          </c:extLst>
        </c:ser>
        <c:dLbls>
          <c:showLegendKey val="0"/>
          <c:showVal val="0"/>
          <c:showCatName val="0"/>
          <c:showSerName val="0"/>
          <c:showPercent val="0"/>
          <c:showBubbleSize val="0"/>
        </c:dLbls>
        <c:smooth val="0"/>
        <c:axId val="714696448"/>
        <c:axId val="714683936"/>
      </c:lineChart>
      <c:catAx>
        <c:axId val="714696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714683936"/>
        <c:crosses val="autoZero"/>
        <c:auto val="1"/>
        <c:lblAlgn val="ctr"/>
        <c:lblOffset val="100"/>
        <c:tickLblSkip val="1"/>
        <c:tickMarkSkip val="1"/>
        <c:noMultiLvlLbl val="0"/>
      </c:catAx>
      <c:valAx>
        <c:axId val="714683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7146964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Washington State Driver's Licenses
(12 Month Moving Sum)
</a:t>
            </a:r>
          </a:p>
        </c:rich>
      </c:tx>
      <c:layout>
        <c:manualLayout>
          <c:xMode val="edge"/>
          <c:yMode val="edge"/>
          <c:x val="0.34547771275522776"/>
          <c:y val="1.7088315349470206E-2"/>
        </c:manualLayout>
      </c:layout>
      <c:overlay val="0"/>
      <c:spPr>
        <a:noFill/>
        <a:ln w="25400">
          <a:noFill/>
        </a:ln>
      </c:spPr>
    </c:title>
    <c:autoTitleDeleted val="0"/>
    <c:plotArea>
      <c:layout>
        <c:manualLayout>
          <c:layoutTarget val="inner"/>
          <c:xMode val="edge"/>
          <c:yMode val="edge"/>
          <c:x val="8.0458950493673756E-2"/>
          <c:y val="0.12345614538386328"/>
          <c:w val="0.90055101524446424"/>
          <c:h val="0.73796725327733526"/>
        </c:manualLayout>
      </c:layout>
      <c:lineChart>
        <c:grouping val="standard"/>
        <c:varyColors val="0"/>
        <c:ser>
          <c:idx val="0"/>
          <c:order val="0"/>
          <c:spPr>
            <a:ln w="12700">
              <a:solidFill>
                <a:srgbClr val="000080"/>
              </a:solidFill>
              <a:prstDash val="solid"/>
            </a:ln>
          </c:spPr>
          <c:marker>
            <c:symbol val="none"/>
          </c:marker>
          <c:cat>
            <c:strRef>
              <c:f>'From State&amp;Country +Charts'!$B$208:$B$478</c:f>
              <c:strCache>
                <c:ptCount val="271"/>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strCache>
            </c:strRef>
          </c:cat>
          <c:val>
            <c:numRef>
              <c:f>'From State&amp;Country +Charts'!$BW$208:$BW$478</c:f>
              <c:numCache>
                <c:formatCode>General_)</c:formatCode>
                <c:ptCount val="271"/>
                <c:pt idx="0">
                  <c:v>135560</c:v>
                </c:pt>
                <c:pt idx="1">
                  <c:v>132182</c:v>
                </c:pt>
                <c:pt idx="2">
                  <c:v>131104</c:v>
                </c:pt>
                <c:pt idx="3">
                  <c:v>126694</c:v>
                </c:pt>
                <c:pt idx="4">
                  <c:v>125425</c:v>
                </c:pt>
                <c:pt idx="5">
                  <c:v>124927</c:v>
                </c:pt>
                <c:pt idx="6">
                  <c:v>127499</c:v>
                </c:pt>
                <c:pt idx="7">
                  <c:v>127927</c:v>
                </c:pt>
                <c:pt idx="8">
                  <c:v>128547</c:v>
                </c:pt>
                <c:pt idx="9">
                  <c:v>131834</c:v>
                </c:pt>
                <c:pt idx="10">
                  <c:v>130120</c:v>
                </c:pt>
                <c:pt idx="11">
                  <c:v>131595</c:v>
                </c:pt>
                <c:pt idx="12">
                  <c:v>132236</c:v>
                </c:pt>
                <c:pt idx="13">
                  <c:v>132819</c:v>
                </c:pt>
                <c:pt idx="14">
                  <c:v>137711</c:v>
                </c:pt>
                <c:pt idx="15">
                  <c:v>139063</c:v>
                </c:pt>
                <c:pt idx="16">
                  <c:v>139952</c:v>
                </c:pt>
                <c:pt idx="17">
                  <c:v>140732</c:v>
                </c:pt>
                <c:pt idx="18">
                  <c:v>143338</c:v>
                </c:pt>
                <c:pt idx="19">
                  <c:v>142359</c:v>
                </c:pt>
                <c:pt idx="20">
                  <c:v>144523</c:v>
                </c:pt>
                <c:pt idx="21">
                  <c:v>141758</c:v>
                </c:pt>
                <c:pt idx="22">
                  <c:v>141135</c:v>
                </c:pt>
                <c:pt idx="23">
                  <c:v>142064</c:v>
                </c:pt>
                <c:pt idx="24">
                  <c:v>138646</c:v>
                </c:pt>
                <c:pt idx="25">
                  <c:v>138530</c:v>
                </c:pt>
                <c:pt idx="26">
                  <c:v>136784</c:v>
                </c:pt>
                <c:pt idx="27">
                  <c:v>135996</c:v>
                </c:pt>
                <c:pt idx="28">
                  <c:v>135917</c:v>
                </c:pt>
                <c:pt idx="29">
                  <c:v>137940</c:v>
                </c:pt>
                <c:pt idx="30">
                  <c:v>128531</c:v>
                </c:pt>
                <c:pt idx="31">
                  <c:v>127848</c:v>
                </c:pt>
                <c:pt idx="32">
                  <c:v>125876</c:v>
                </c:pt>
                <c:pt idx="33">
                  <c:v>124595</c:v>
                </c:pt>
                <c:pt idx="34">
                  <c:v>123660</c:v>
                </c:pt>
                <c:pt idx="35">
                  <c:v>123282</c:v>
                </c:pt>
                <c:pt idx="36">
                  <c:v>122089</c:v>
                </c:pt>
                <c:pt idx="37">
                  <c:v>123279</c:v>
                </c:pt>
                <c:pt idx="38">
                  <c:v>119727</c:v>
                </c:pt>
                <c:pt idx="39">
                  <c:v>118588</c:v>
                </c:pt>
                <c:pt idx="40">
                  <c:v>119854</c:v>
                </c:pt>
                <c:pt idx="41">
                  <c:v>116851</c:v>
                </c:pt>
                <c:pt idx="42">
                  <c:v>116407</c:v>
                </c:pt>
                <c:pt idx="43">
                  <c:v>116382</c:v>
                </c:pt>
                <c:pt idx="44">
                  <c:v>116648</c:v>
                </c:pt>
                <c:pt idx="45">
                  <c:v>116471</c:v>
                </c:pt>
                <c:pt idx="46">
                  <c:v>118231</c:v>
                </c:pt>
                <c:pt idx="47">
                  <c:v>115831</c:v>
                </c:pt>
                <c:pt idx="48">
                  <c:v>116082</c:v>
                </c:pt>
                <c:pt idx="49">
                  <c:v>116341</c:v>
                </c:pt>
                <c:pt idx="50">
                  <c:v>116653</c:v>
                </c:pt>
                <c:pt idx="51">
                  <c:v>117212</c:v>
                </c:pt>
                <c:pt idx="52">
                  <c:v>117962</c:v>
                </c:pt>
                <c:pt idx="53">
                  <c:v>118542</c:v>
                </c:pt>
                <c:pt idx="54">
                  <c:v>120817</c:v>
                </c:pt>
                <c:pt idx="55">
                  <c:v>121617</c:v>
                </c:pt>
                <c:pt idx="56">
                  <c:v>120369</c:v>
                </c:pt>
                <c:pt idx="57">
                  <c:v>121200</c:v>
                </c:pt>
                <c:pt idx="58">
                  <c:v>122609</c:v>
                </c:pt>
                <c:pt idx="59">
                  <c:v>123484</c:v>
                </c:pt>
                <c:pt idx="60">
                  <c:v>127844</c:v>
                </c:pt>
                <c:pt idx="61">
                  <c:v>127025</c:v>
                </c:pt>
                <c:pt idx="62">
                  <c:v>128273</c:v>
                </c:pt>
                <c:pt idx="63">
                  <c:v>132853</c:v>
                </c:pt>
                <c:pt idx="64">
                  <c:v>131106</c:v>
                </c:pt>
                <c:pt idx="65">
                  <c:v>131935</c:v>
                </c:pt>
                <c:pt idx="66">
                  <c:v>133205</c:v>
                </c:pt>
                <c:pt idx="67">
                  <c:v>133736</c:v>
                </c:pt>
                <c:pt idx="68">
                  <c:v>134528</c:v>
                </c:pt>
                <c:pt idx="69">
                  <c:v>137889</c:v>
                </c:pt>
                <c:pt idx="70">
                  <c:v>136130</c:v>
                </c:pt>
                <c:pt idx="71">
                  <c:v>136523</c:v>
                </c:pt>
                <c:pt idx="72">
                  <c:v>137997</c:v>
                </c:pt>
                <c:pt idx="73">
                  <c:v>139294</c:v>
                </c:pt>
                <c:pt idx="74">
                  <c:v>142140</c:v>
                </c:pt>
                <c:pt idx="75">
                  <c:v>141192</c:v>
                </c:pt>
                <c:pt idx="76">
                  <c:v>142937</c:v>
                </c:pt>
                <c:pt idx="77">
                  <c:v>148013</c:v>
                </c:pt>
                <c:pt idx="78">
                  <c:v>148341</c:v>
                </c:pt>
                <c:pt idx="79">
                  <c:v>150744</c:v>
                </c:pt>
                <c:pt idx="80">
                  <c:v>155794</c:v>
                </c:pt>
                <c:pt idx="81">
                  <c:v>154984</c:v>
                </c:pt>
                <c:pt idx="82">
                  <c:v>156651</c:v>
                </c:pt>
                <c:pt idx="83">
                  <c:v>158638</c:v>
                </c:pt>
                <c:pt idx="84">
                  <c:v>159911</c:v>
                </c:pt>
                <c:pt idx="85">
                  <c:v>161445</c:v>
                </c:pt>
                <c:pt idx="86">
                  <c:v>164852</c:v>
                </c:pt>
                <c:pt idx="87">
                  <c:v>164570</c:v>
                </c:pt>
                <c:pt idx="88">
                  <c:v>164679</c:v>
                </c:pt>
                <c:pt idx="89">
                  <c:v>164127</c:v>
                </c:pt>
                <c:pt idx="90">
                  <c:v>163271</c:v>
                </c:pt>
                <c:pt idx="91">
                  <c:v>162273</c:v>
                </c:pt>
                <c:pt idx="92">
                  <c:v>161140</c:v>
                </c:pt>
                <c:pt idx="93">
                  <c:v>160860</c:v>
                </c:pt>
                <c:pt idx="94">
                  <c:v>159633</c:v>
                </c:pt>
                <c:pt idx="95">
                  <c:v>159724</c:v>
                </c:pt>
                <c:pt idx="96">
                  <c:v>153303</c:v>
                </c:pt>
                <c:pt idx="97">
                  <c:v>149939</c:v>
                </c:pt>
                <c:pt idx="98">
                  <c:v>146172</c:v>
                </c:pt>
                <c:pt idx="99">
                  <c:v>144876</c:v>
                </c:pt>
                <c:pt idx="100">
                  <c:v>143613</c:v>
                </c:pt>
                <c:pt idx="101">
                  <c:v>142022</c:v>
                </c:pt>
                <c:pt idx="102">
                  <c:v>140909</c:v>
                </c:pt>
                <c:pt idx="103">
                  <c:v>140368</c:v>
                </c:pt>
                <c:pt idx="104">
                  <c:v>138998</c:v>
                </c:pt>
                <c:pt idx="105">
                  <c:v>137471</c:v>
                </c:pt>
                <c:pt idx="106">
                  <c:v>139453</c:v>
                </c:pt>
                <c:pt idx="107">
                  <c:v>137680</c:v>
                </c:pt>
                <c:pt idx="108">
                  <c:v>139120</c:v>
                </c:pt>
                <c:pt idx="109">
                  <c:v>142612</c:v>
                </c:pt>
                <c:pt idx="110">
                  <c:v>141071</c:v>
                </c:pt>
                <c:pt idx="111">
                  <c:v>142313</c:v>
                </c:pt>
                <c:pt idx="112">
                  <c:v>144556</c:v>
                </c:pt>
                <c:pt idx="113">
                  <c:v>140394</c:v>
                </c:pt>
                <c:pt idx="114">
                  <c:v>141903</c:v>
                </c:pt>
                <c:pt idx="115">
                  <c:v>141036</c:v>
                </c:pt>
                <c:pt idx="116">
                  <c:v>137751</c:v>
                </c:pt>
                <c:pt idx="117">
                  <c:v>137060</c:v>
                </c:pt>
                <c:pt idx="118">
                  <c:v>138101</c:v>
                </c:pt>
                <c:pt idx="119">
                  <c:v>136739</c:v>
                </c:pt>
                <c:pt idx="120">
                  <c:v>135317</c:v>
                </c:pt>
                <c:pt idx="121">
                  <c:v>134020</c:v>
                </c:pt>
                <c:pt idx="122">
                  <c:v>131756</c:v>
                </c:pt>
                <c:pt idx="123">
                  <c:v>131488</c:v>
                </c:pt>
                <c:pt idx="124">
                  <c:v>128370</c:v>
                </c:pt>
                <c:pt idx="125">
                  <c:v>129323</c:v>
                </c:pt>
                <c:pt idx="126">
                  <c:v>129531</c:v>
                </c:pt>
                <c:pt idx="127">
                  <c:v>129848</c:v>
                </c:pt>
                <c:pt idx="128">
                  <c:v>130654</c:v>
                </c:pt>
                <c:pt idx="129">
                  <c:v>131929</c:v>
                </c:pt>
                <c:pt idx="130">
                  <c:v>131429</c:v>
                </c:pt>
                <c:pt idx="131">
                  <c:v>135357</c:v>
                </c:pt>
                <c:pt idx="132">
                  <c:v>143032</c:v>
                </c:pt>
                <c:pt idx="133">
                  <c:v>144686</c:v>
                </c:pt>
                <c:pt idx="134">
                  <c:v>148856</c:v>
                </c:pt>
                <c:pt idx="135">
                  <c:v>155042</c:v>
                </c:pt>
                <c:pt idx="136">
                  <c:v>157328</c:v>
                </c:pt>
                <c:pt idx="137">
                  <c:v>159501</c:v>
                </c:pt>
                <c:pt idx="138">
                  <c:v>161221</c:v>
                </c:pt>
                <c:pt idx="139">
                  <c:v>162312</c:v>
                </c:pt>
                <c:pt idx="140">
                  <c:v>163996</c:v>
                </c:pt>
                <c:pt idx="141">
                  <c:v>166495</c:v>
                </c:pt>
                <c:pt idx="142">
                  <c:v>164040</c:v>
                </c:pt>
                <c:pt idx="143">
                  <c:v>162324</c:v>
                </c:pt>
                <c:pt idx="144">
                  <c:v>159862</c:v>
                </c:pt>
                <c:pt idx="145">
                  <c:v>157738</c:v>
                </c:pt>
                <c:pt idx="146">
                  <c:v>155430</c:v>
                </c:pt>
                <c:pt idx="147">
                  <c:v>150762</c:v>
                </c:pt>
                <c:pt idx="148">
                  <c:v>149255</c:v>
                </c:pt>
                <c:pt idx="149">
                  <c:v>150533</c:v>
                </c:pt>
                <c:pt idx="150">
                  <c:v>146068</c:v>
                </c:pt>
                <c:pt idx="151">
                  <c:v>145446</c:v>
                </c:pt>
                <c:pt idx="152">
                  <c:v>146788</c:v>
                </c:pt>
                <c:pt idx="153">
                  <c:v>144110</c:v>
                </c:pt>
                <c:pt idx="154">
                  <c:v>144162</c:v>
                </c:pt>
                <c:pt idx="155">
                  <c:v>146482</c:v>
                </c:pt>
                <c:pt idx="156">
                  <c:v>143445</c:v>
                </c:pt>
                <c:pt idx="157">
                  <c:v>143950</c:v>
                </c:pt>
                <c:pt idx="158">
                  <c:v>149520</c:v>
                </c:pt>
                <c:pt idx="159">
                  <c:v>148033</c:v>
                </c:pt>
                <c:pt idx="160">
                  <c:v>147926</c:v>
                </c:pt>
                <c:pt idx="161">
                  <c:v>147674</c:v>
                </c:pt>
                <c:pt idx="162">
                  <c:v>148360</c:v>
                </c:pt>
                <c:pt idx="163">
                  <c:v>148388</c:v>
                </c:pt>
                <c:pt idx="164">
                  <c:v>148414</c:v>
                </c:pt>
                <c:pt idx="165">
                  <c:v>148749</c:v>
                </c:pt>
                <c:pt idx="166">
                  <c:v>148735</c:v>
                </c:pt>
                <c:pt idx="167">
                  <c:v>149521</c:v>
                </c:pt>
                <c:pt idx="168">
                  <c:v>149837</c:v>
                </c:pt>
                <c:pt idx="169">
                  <c:v>153252</c:v>
                </c:pt>
                <c:pt idx="170">
                  <c:v>148803</c:v>
                </c:pt>
                <c:pt idx="171">
                  <c:v>148315</c:v>
                </c:pt>
                <c:pt idx="172">
                  <c:v>152804</c:v>
                </c:pt>
                <c:pt idx="173">
                  <c:v>151209</c:v>
                </c:pt>
                <c:pt idx="174">
                  <c:v>153357</c:v>
                </c:pt>
                <c:pt idx="175">
                  <c:v>154608</c:v>
                </c:pt>
                <c:pt idx="176">
                  <c:v>157479</c:v>
                </c:pt>
                <c:pt idx="177">
                  <c:v>159441</c:v>
                </c:pt>
                <c:pt idx="178">
                  <c:v>164591</c:v>
                </c:pt>
                <c:pt idx="179">
                  <c:v>163995</c:v>
                </c:pt>
                <c:pt idx="180">
                  <c:v>166411</c:v>
                </c:pt>
                <c:pt idx="181">
                  <c:v>169272</c:v>
                </c:pt>
                <c:pt idx="182">
                  <c:v>171565</c:v>
                </c:pt>
                <c:pt idx="183">
                  <c:v>173335</c:v>
                </c:pt>
                <c:pt idx="184">
                  <c:v>174406</c:v>
                </c:pt>
                <c:pt idx="185">
                  <c:v>175302</c:v>
                </c:pt>
                <c:pt idx="186">
                  <c:v>179204</c:v>
                </c:pt>
                <c:pt idx="187">
                  <c:v>180737</c:v>
                </c:pt>
                <c:pt idx="188">
                  <c:v>177810</c:v>
                </c:pt>
                <c:pt idx="189">
                  <c:v>178331</c:v>
                </c:pt>
                <c:pt idx="190">
                  <c:v>179601</c:v>
                </c:pt>
                <c:pt idx="191">
                  <c:v>180729</c:v>
                </c:pt>
                <c:pt idx="192">
                  <c:v>182540</c:v>
                </c:pt>
                <c:pt idx="193">
                  <c:v>184924</c:v>
                </c:pt>
                <c:pt idx="194">
                  <c:v>185620</c:v>
                </c:pt>
                <c:pt idx="195">
                  <c:v>192002</c:v>
                </c:pt>
                <c:pt idx="196">
                  <c:v>190681</c:v>
                </c:pt>
                <c:pt idx="197">
                  <c:v>191795</c:v>
                </c:pt>
                <c:pt idx="198">
                  <c:v>193132</c:v>
                </c:pt>
                <c:pt idx="199">
                  <c:v>194206</c:v>
                </c:pt>
                <c:pt idx="200">
                  <c:v>196319</c:v>
                </c:pt>
                <c:pt idx="201">
                  <c:v>201373</c:v>
                </c:pt>
                <c:pt idx="202">
                  <c:v>198500</c:v>
                </c:pt>
                <c:pt idx="203">
                  <c:v>198743</c:v>
                </c:pt>
                <c:pt idx="204">
                  <c:v>203841</c:v>
                </c:pt>
                <c:pt idx="205">
                  <c:v>199630</c:v>
                </c:pt>
                <c:pt idx="206">
                  <c:v>199655</c:v>
                </c:pt>
                <c:pt idx="207">
                  <c:v>201181</c:v>
                </c:pt>
                <c:pt idx="208">
                  <c:v>199888</c:v>
                </c:pt>
                <c:pt idx="209">
                  <c:v>202304</c:v>
                </c:pt>
                <c:pt idx="210">
                  <c:v>197977</c:v>
                </c:pt>
                <c:pt idx="211">
                  <c:v>195889</c:v>
                </c:pt>
                <c:pt idx="212">
                  <c:v>194438</c:v>
                </c:pt>
                <c:pt idx="213">
                  <c:v>193335</c:v>
                </c:pt>
                <c:pt idx="214">
                  <c:v>192430</c:v>
                </c:pt>
                <c:pt idx="215">
                  <c:v>190298</c:v>
                </c:pt>
                <c:pt idx="216">
                  <c:v>188832</c:v>
                </c:pt>
                <c:pt idx="217">
                  <c:v>188264</c:v>
                </c:pt>
                <c:pt idx="218">
                  <c:v>192738</c:v>
                </c:pt>
                <c:pt idx="219">
                  <c:v>186856</c:v>
                </c:pt>
                <c:pt idx="220">
                  <c:v>189537</c:v>
                </c:pt>
                <c:pt idx="221">
                  <c:v>190341</c:v>
                </c:pt>
                <c:pt idx="222">
                  <c:v>190670</c:v>
                </c:pt>
                <c:pt idx="223">
                  <c:v>190645</c:v>
                </c:pt>
                <c:pt idx="224">
                  <c:v>194476</c:v>
                </c:pt>
                <c:pt idx="225">
                  <c:v>190971</c:v>
                </c:pt>
                <c:pt idx="226">
                  <c:v>190707</c:v>
                </c:pt>
                <c:pt idx="227">
                  <c:v>194516</c:v>
                </c:pt>
                <c:pt idx="228">
                  <c:v>190783</c:v>
                </c:pt>
                <c:pt idx="229">
                  <c:v>194390</c:v>
                </c:pt>
                <c:pt idx="230">
                  <c:v>187831</c:v>
                </c:pt>
                <c:pt idx="231">
                  <c:v>187188</c:v>
                </c:pt>
                <c:pt idx="232">
                  <c:v>184054</c:v>
                </c:pt>
                <c:pt idx="233">
                  <c:v>179347</c:v>
                </c:pt>
                <c:pt idx="234">
                  <c:v>178958</c:v>
                </c:pt>
                <c:pt idx="235">
                  <c:v>176289</c:v>
                </c:pt>
                <c:pt idx="236">
                  <c:v>171747</c:v>
                </c:pt>
                <c:pt idx="237">
                  <c:v>170532</c:v>
                </c:pt>
                <c:pt idx="238">
                  <c:v>170967</c:v>
                </c:pt>
                <c:pt idx="239">
                  <c:v>167444</c:v>
                </c:pt>
                <c:pt idx="240">
                  <c:v>167059</c:v>
                </c:pt>
                <c:pt idx="241">
                  <c:v>163194</c:v>
                </c:pt>
                <c:pt idx="242">
                  <c:v>163599</c:v>
                </c:pt>
                <c:pt idx="243">
                  <c:v>163212</c:v>
                </c:pt>
                <c:pt idx="244">
                  <c:v>163388</c:v>
                </c:pt>
                <c:pt idx="245">
                  <c:v>164024</c:v>
                </c:pt>
                <c:pt idx="246">
                  <c:v>164114</c:v>
                </c:pt>
                <c:pt idx="247">
                  <c:v>167320</c:v>
                </c:pt>
                <c:pt idx="248">
                  <c:v>161221</c:v>
                </c:pt>
                <c:pt idx="249">
                  <c:v>148866</c:v>
                </c:pt>
                <c:pt idx="250">
                  <c:v>135821</c:v>
                </c:pt>
                <c:pt idx="251">
                  <c:v>123252</c:v>
                </c:pt>
                <c:pt idx="252">
                  <c:v>115526</c:v>
                </c:pt>
                <c:pt idx="253">
                  <c:v>110940</c:v>
                </c:pt>
                <c:pt idx="254">
                  <c:v>109099</c:v>
                </c:pt>
                <c:pt idx="255">
                  <c:v>109566</c:v>
                </c:pt>
                <c:pt idx="256">
                  <c:v>109488</c:v>
                </c:pt>
                <c:pt idx="257">
                  <c:v>111658</c:v>
                </c:pt>
                <c:pt idx="258">
                  <c:v>110070</c:v>
                </c:pt>
                <c:pt idx="259">
                  <c:v>108491</c:v>
                </c:pt>
                <c:pt idx="260">
                  <c:v>115176</c:v>
                </c:pt>
                <c:pt idx="261">
                  <c:v>129726</c:v>
                </c:pt>
                <c:pt idx="262">
                  <c:v>143052</c:v>
                </c:pt>
                <c:pt idx="263">
                  <c:v>157253</c:v>
                </c:pt>
                <c:pt idx="264">
                  <c:v>165832</c:v>
                </c:pt>
                <c:pt idx="265">
                  <c:v>170937</c:v>
                </c:pt>
                <c:pt idx="266">
                  <c:v>175042</c:v>
                </c:pt>
                <c:pt idx="267">
                  <c:v>176696</c:v>
                </c:pt>
                <c:pt idx="268">
                  <c:v>178677</c:v>
                </c:pt>
                <c:pt idx="269">
                  <c:v>179501</c:v>
                </c:pt>
                <c:pt idx="270">
                  <c:v>181825</c:v>
                </c:pt>
              </c:numCache>
            </c:numRef>
          </c:val>
          <c:smooth val="0"/>
          <c:extLst>
            <c:ext xmlns:c16="http://schemas.microsoft.com/office/drawing/2014/chart" uri="{C3380CC4-5D6E-409C-BE32-E72D297353CC}">
              <c16:uniqueId val="{00000000-F649-425A-AA85-0FD74A20E1C3}"/>
            </c:ext>
          </c:extLst>
        </c:ser>
        <c:dLbls>
          <c:showLegendKey val="0"/>
          <c:showVal val="0"/>
          <c:showCatName val="0"/>
          <c:showSerName val="0"/>
          <c:showPercent val="0"/>
          <c:showBubbleSize val="0"/>
        </c:dLbls>
        <c:smooth val="0"/>
        <c:axId val="714680672"/>
        <c:axId val="714681760"/>
      </c:lineChart>
      <c:catAx>
        <c:axId val="714680672"/>
        <c:scaling>
          <c:orientation val="minMax"/>
        </c:scaling>
        <c:delete val="0"/>
        <c:axPos val="b"/>
        <c:numFmt formatCode="mmm\-yy" sourceLinked="0"/>
        <c:majorTickMark val="out"/>
        <c:minorTickMark val="none"/>
        <c:tickLblPos val="nextTo"/>
        <c:spPr>
          <a:ln w="3175">
            <a:solidFill>
              <a:srgbClr val="000000"/>
            </a:solidFill>
            <a:prstDash val="solid"/>
          </a:ln>
        </c:spPr>
        <c:txPr>
          <a:bodyPr rot="-3300000" vert="horz"/>
          <a:lstStyle/>
          <a:p>
            <a:pPr>
              <a:defRPr sz="900" b="0" i="0" u="none" strike="noStrike" baseline="0">
                <a:solidFill>
                  <a:srgbClr val="000000"/>
                </a:solidFill>
                <a:latin typeface="Calibri"/>
                <a:ea typeface="Calibri"/>
                <a:cs typeface="Calibri"/>
              </a:defRPr>
            </a:pPr>
            <a:endParaRPr lang="en-US"/>
          </a:p>
        </c:txPr>
        <c:crossAx val="714681760"/>
        <c:crosses val="autoZero"/>
        <c:auto val="1"/>
        <c:lblAlgn val="ctr"/>
        <c:lblOffset val="100"/>
        <c:tickLblSkip val="9"/>
        <c:tickMarkSkip val="1"/>
        <c:noMultiLvlLbl val="0"/>
      </c:catAx>
      <c:valAx>
        <c:axId val="714681760"/>
        <c:scaling>
          <c:orientation val="minMax"/>
          <c:min val="750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8067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675"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 Change Year Ago
(12 Month Moving Sum)</a:t>
            </a:r>
          </a:p>
        </c:rich>
      </c:tx>
      <c:layout>
        <c:manualLayout>
          <c:xMode val="edge"/>
          <c:yMode val="edge"/>
          <c:x val="0.41006329088946775"/>
          <c:y val="1.9358778069407993E-2"/>
        </c:manualLayout>
      </c:layout>
      <c:overlay val="0"/>
      <c:spPr>
        <a:noFill/>
        <a:ln w="25400">
          <a:noFill/>
        </a:ln>
      </c:spPr>
    </c:title>
    <c:autoTitleDeleted val="0"/>
    <c:plotArea>
      <c:layout>
        <c:manualLayout>
          <c:layoutTarget val="inner"/>
          <c:xMode val="edge"/>
          <c:yMode val="edge"/>
          <c:x val="6.9960706826028438E-2"/>
          <c:y val="0.14514086307393395"/>
          <c:w val="0.9107439239468148"/>
          <c:h val="0.82012985115590797"/>
        </c:manualLayout>
      </c:layout>
      <c:lineChart>
        <c:grouping val="standard"/>
        <c:varyColors val="0"/>
        <c:ser>
          <c:idx val="0"/>
          <c:order val="0"/>
          <c:spPr>
            <a:ln w="12700">
              <a:solidFill>
                <a:srgbClr val="000080"/>
              </a:solidFill>
              <a:prstDash val="solid"/>
            </a:ln>
          </c:spPr>
          <c:marker>
            <c:symbol val="none"/>
          </c:marker>
          <c:cat>
            <c:strRef>
              <c:f>'From State&amp;Country +Charts'!$B$208:$B$478</c:f>
              <c:strCache>
                <c:ptCount val="271"/>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strCache>
            </c:strRef>
          </c:cat>
          <c:val>
            <c:numRef>
              <c:f>'From State&amp;Country +Charts'!$BX$208:$BX$478</c:f>
              <c:numCache>
                <c:formatCode>0.0%</c:formatCode>
                <c:ptCount val="271"/>
                <c:pt idx="0">
                  <c:v>-5.4916095568089074E-2</c:v>
                </c:pt>
                <c:pt idx="1">
                  <c:v>-6.9920278076822995E-2</c:v>
                </c:pt>
                <c:pt idx="2">
                  <c:v>-7.4300804225183037E-2</c:v>
                </c:pt>
                <c:pt idx="3">
                  <c:v>-0.12257519408835604</c:v>
                </c:pt>
                <c:pt idx="4">
                  <c:v>-0.11115441853872865</c:v>
                </c:pt>
                <c:pt idx="5">
                  <c:v>-0.12508754237050734</c:v>
                </c:pt>
                <c:pt idx="6">
                  <c:v>-8.1505334514778927E-2</c:v>
                </c:pt>
                <c:pt idx="7">
                  <c:v>-7.1290118841063732E-2</c:v>
                </c:pt>
                <c:pt idx="8">
                  <c:v>-5.8187839313058154E-2</c:v>
                </c:pt>
                <c:pt idx="9">
                  <c:v>-2.7428588290840383E-2</c:v>
                </c:pt>
                <c:pt idx="10">
                  <c:v>-3.3046735083638645E-2</c:v>
                </c:pt>
                <c:pt idx="11">
                  <c:v>-1.7206999305446669E-2</c:v>
                </c:pt>
                <c:pt idx="12">
                  <c:v>-2.4520507524343427E-2</c:v>
                </c:pt>
                <c:pt idx="13">
                  <c:v>4.8191130411099348E-3</c:v>
                </c:pt>
                <c:pt idx="14">
                  <c:v>5.0395106175250115E-2</c:v>
                </c:pt>
                <c:pt idx="15">
                  <c:v>9.7628932703995419E-2</c:v>
                </c:pt>
                <c:pt idx="16">
                  <c:v>0.11582220450468417</c:v>
                </c:pt>
                <c:pt idx="17">
                  <c:v>0.12651388410831932</c:v>
                </c:pt>
                <c:pt idx="18">
                  <c:v>0.12422842532098288</c:v>
                </c:pt>
                <c:pt idx="19">
                  <c:v>0.11281433942795505</c:v>
                </c:pt>
                <c:pt idx="20">
                  <c:v>0.12428139124211368</c:v>
                </c:pt>
                <c:pt idx="21">
                  <c:v>7.5276484063291793E-2</c:v>
                </c:pt>
                <c:pt idx="22">
                  <c:v>8.465262834306797E-2</c:v>
                </c:pt>
                <c:pt idx="23">
                  <c:v>7.9554694327292008E-2</c:v>
                </c:pt>
                <c:pt idx="24">
                  <c:v>4.8473940530566528E-2</c:v>
                </c:pt>
                <c:pt idx="25">
                  <c:v>4.2998366197607218E-2</c:v>
                </c:pt>
                <c:pt idx="26">
                  <c:v>-6.7314884068810921E-3</c:v>
                </c:pt>
                <c:pt idx="27">
                  <c:v>-2.2054752162688818E-2</c:v>
                </c:pt>
                <c:pt idx="28">
                  <c:v>-2.8831313593231989E-2</c:v>
                </c:pt>
                <c:pt idx="29">
                  <c:v>-1.983912685103606E-2</c:v>
                </c:pt>
                <c:pt idx="30">
                  <c:v>-0.10330128786504622</c:v>
                </c:pt>
                <c:pt idx="31">
                  <c:v>-0.10193243841274524</c:v>
                </c:pt>
                <c:pt idx="32">
                  <c:v>-0.12902444593594098</c:v>
                </c:pt>
                <c:pt idx="33">
                  <c:v>-0.12107253206168256</c:v>
                </c:pt>
                <c:pt idx="34">
                  <c:v>-0.12381762142629393</c:v>
                </c:pt>
                <c:pt idx="35">
                  <c:v>-0.13220801892104972</c:v>
                </c:pt>
                <c:pt idx="36">
                  <c:v>-0.1194192403675548</c:v>
                </c:pt>
                <c:pt idx="37">
                  <c:v>-0.11009167689309174</c:v>
                </c:pt>
                <c:pt idx="38">
                  <c:v>-0.12470025734003976</c:v>
                </c:pt>
                <c:pt idx="39">
                  <c:v>-0.12800376481661224</c:v>
                </c:pt>
                <c:pt idx="40">
                  <c:v>-0.11818242015347602</c:v>
                </c:pt>
                <c:pt idx="41">
                  <c:v>-0.15288531245469039</c:v>
                </c:pt>
                <c:pt idx="42">
                  <c:v>-9.432743851677805E-2</c:v>
                </c:pt>
                <c:pt idx="43">
                  <c:v>-8.9684625492772674E-2</c:v>
                </c:pt>
                <c:pt idx="44">
                  <c:v>-7.3310241825288336E-2</c:v>
                </c:pt>
                <c:pt idx="45">
                  <c:v>-6.5203258557727017E-2</c:v>
                </c:pt>
                <c:pt idx="46">
                  <c:v>-4.3902636260714889E-2</c:v>
                </c:pt>
                <c:pt idx="47">
                  <c:v>-6.043866906766604E-2</c:v>
                </c:pt>
                <c:pt idx="48">
                  <c:v>-4.9201811793036176E-2</c:v>
                </c:pt>
                <c:pt idx="49">
                  <c:v>-5.6278847167806401E-2</c:v>
                </c:pt>
                <c:pt idx="50">
                  <c:v>-2.5675077467906204E-2</c:v>
                </c:pt>
                <c:pt idx="51">
                  <c:v>-1.1603197625392081E-2</c:v>
                </c:pt>
                <c:pt idx="52">
                  <c:v>-1.578587281192112E-2</c:v>
                </c:pt>
                <c:pt idx="53">
                  <c:v>1.447142086931219E-2</c:v>
                </c:pt>
                <c:pt idx="54">
                  <c:v>3.7884319671497524E-2</c:v>
                </c:pt>
                <c:pt idx="55">
                  <c:v>4.4981182657111818E-2</c:v>
                </c:pt>
                <c:pt idx="56">
                  <c:v>3.1899389616624418E-2</c:v>
                </c:pt>
                <c:pt idx="57">
                  <c:v>4.0602381708751523E-2</c:v>
                </c:pt>
                <c:pt idx="58">
                  <c:v>3.7029205538310572E-2</c:v>
                </c:pt>
                <c:pt idx="59">
                  <c:v>6.6070395662646497E-2</c:v>
                </c:pt>
                <c:pt idx="60">
                  <c:v>0.10132492548370986</c:v>
                </c:pt>
                <c:pt idx="61">
                  <c:v>9.1833489483501118E-2</c:v>
                </c:pt>
                <c:pt idx="62">
                  <c:v>9.9611668795487551E-2</c:v>
                </c:pt>
                <c:pt idx="63">
                  <c:v>0.13344196839913991</c:v>
                </c:pt>
                <c:pt idx="64">
                  <c:v>0.11142571336532114</c:v>
                </c:pt>
                <c:pt idx="65">
                  <c:v>0.11298105312884887</c:v>
                </c:pt>
                <c:pt idx="66">
                  <c:v>0.1025352392461325</c:v>
                </c:pt>
                <c:pt idx="67">
                  <c:v>9.9648897769226252E-2</c:v>
                </c:pt>
                <c:pt idx="68">
                  <c:v>0.11762995455640568</c:v>
                </c:pt>
                <c:pt idx="69">
                  <c:v>0.13769801980198015</c:v>
                </c:pt>
                <c:pt idx="70">
                  <c:v>0.11027738583627622</c:v>
                </c:pt>
                <c:pt idx="71">
                  <c:v>0.10559262738492436</c:v>
                </c:pt>
                <c:pt idx="72">
                  <c:v>7.9417102093175984E-2</c:v>
                </c:pt>
                <c:pt idx="73">
                  <c:v>9.658728596732935E-2</c:v>
                </c:pt>
                <c:pt idx="74">
                  <c:v>0.10810536901764212</c:v>
                </c:pt>
                <c:pt idx="75">
                  <c:v>6.2768623967844217E-2</c:v>
                </c:pt>
                <c:pt idx="76">
                  <c:v>9.0239958506856954E-2</c:v>
                </c:pt>
                <c:pt idx="77">
                  <c:v>0.12186303861750103</c:v>
                </c:pt>
                <c:pt idx="78">
                  <c:v>0.11362936826695691</c:v>
                </c:pt>
                <c:pt idx="79">
                  <c:v>0.12717592869534</c:v>
                </c:pt>
                <c:pt idx="80">
                  <c:v>0.15807861560418646</c:v>
                </c:pt>
                <c:pt idx="81">
                  <c:v>0.12397653184808077</c:v>
                </c:pt>
                <c:pt idx="82">
                  <c:v>0.15074561081319326</c:v>
                </c:pt>
                <c:pt idx="83">
                  <c:v>0.16198735744160331</c:v>
                </c:pt>
                <c:pt idx="84">
                  <c:v>0.15880055363522394</c:v>
                </c:pt>
                <c:pt idx="85">
                  <c:v>0.15902336066162226</c:v>
                </c:pt>
                <c:pt idx="86">
                  <c:v>0.15978612635429856</c:v>
                </c:pt>
                <c:pt idx="87">
                  <c:v>0.16557595331180242</c:v>
                </c:pt>
                <c:pt idx="88">
                  <c:v>0.1521089710851633</c:v>
                </c:pt>
                <c:pt idx="89">
                  <c:v>0.10886881557701011</c:v>
                </c:pt>
                <c:pt idx="90">
                  <c:v>0.10064648344018168</c:v>
                </c:pt>
                <c:pt idx="91">
                  <c:v>7.6480655946505438E-2</c:v>
                </c:pt>
                <c:pt idx="92">
                  <c:v>3.4314543563936928E-2</c:v>
                </c:pt>
                <c:pt idx="93">
                  <c:v>3.7913591080369624E-2</c:v>
                </c:pt>
                <c:pt idx="94">
                  <c:v>1.9035946147806238E-2</c:v>
                </c:pt>
                <c:pt idx="95">
                  <c:v>6.845774656765613E-3</c:v>
                </c:pt>
                <c:pt idx="96">
                  <c:v>-4.132298591091299E-2</c:v>
                </c:pt>
                <c:pt idx="97">
                  <c:v>-7.1268853169810131E-2</c:v>
                </c:pt>
                <c:pt idx="98">
                  <c:v>-0.11331376022128936</c:v>
                </c:pt>
                <c:pt idx="99">
                  <c:v>-0.11966944157501369</c:v>
                </c:pt>
                <c:pt idx="100">
                  <c:v>-0.12792159291712968</c:v>
                </c:pt>
                <c:pt idx="101">
                  <c:v>-0.13468228871544596</c:v>
                </c:pt>
                <c:pt idx="102">
                  <c:v>-0.13696247343373902</c:v>
                </c:pt>
                <c:pt idx="103">
                  <c:v>-0.13498856864666331</c:v>
                </c:pt>
                <c:pt idx="104">
                  <c:v>-0.13740846468909018</c:v>
                </c:pt>
                <c:pt idx="105">
                  <c:v>-0.14539972647022259</c:v>
                </c:pt>
                <c:pt idx="106">
                  <c:v>-0.12641496432441912</c:v>
                </c:pt>
                <c:pt idx="107">
                  <c:v>-0.13801307255014905</c:v>
                </c:pt>
                <c:pt idx="108">
                  <c:v>-9.2516128190576863E-2</c:v>
                </c:pt>
                <c:pt idx="109">
                  <c:v>-4.8866539059217451E-2</c:v>
                </c:pt>
                <c:pt idx="110">
                  <c:v>-3.4897244342281697E-2</c:v>
                </c:pt>
                <c:pt idx="111">
                  <c:v>-1.7690990916369831E-2</c:v>
                </c:pt>
                <c:pt idx="112">
                  <c:v>6.5662579292959933E-3</c:v>
                </c:pt>
                <c:pt idx="113">
                  <c:v>-1.1463012772669035E-2</c:v>
                </c:pt>
                <c:pt idx="114">
                  <c:v>7.0541980994827114E-3</c:v>
                </c:pt>
                <c:pt idx="115">
                  <c:v>4.758919411831819E-3</c:v>
                </c:pt>
                <c:pt idx="116">
                  <c:v>-8.9713521057857015E-3</c:v>
                </c:pt>
                <c:pt idx="117">
                  <c:v>-2.9897214685279394E-3</c:v>
                </c:pt>
                <c:pt idx="118">
                  <c:v>-9.695022695818678E-3</c:v>
                </c:pt>
                <c:pt idx="119">
                  <c:v>-6.8346891342242477E-3</c:v>
                </c:pt>
                <c:pt idx="120">
                  <c:v>-2.7336112708453153E-2</c:v>
                </c:pt>
                <c:pt idx="121">
                  <c:v>-6.0247384511822322E-2</c:v>
                </c:pt>
                <c:pt idx="122">
                  <c:v>-6.6030580346066903E-2</c:v>
                </c:pt>
                <c:pt idx="123">
                  <c:v>-7.6064730558698113E-2</c:v>
                </c:pt>
                <c:pt idx="124">
                  <c:v>-0.11197044743905471</c:v>
                </c:pt>
                <c:pt idx="125">
                  <c:v>-7.885664629542577E-2</c:v>
                </c:pt>
                <c:pt idx="126">
                  <c:v>-8.7186317414008174E-2</c:v>
                </c:pt>
                <c:pt idx="127">
                  <c:v>-7.9327263960974448E-2</c:v>
                </c:pt>
                <c:pt idx="128">
                  <c:v>-5.1520497128877518E-2</c:v>
                </c:pt>
                <c:pt idx="129">
                  <c:v>-3.7436159346271758E-2</c:v>
                </c:pt>
                <c:pt idx="130">
                  <c:v>-4.8312466962585399E-2</c:v>
                </c:pt>
                <c:pt idx="131">
                  <c:v>-1.010684588888322E-2</c:v>
                </c:pt>
                <c:pt idx="132">
                  <c:v>5.7014270195171246E-2</c:v>
                </c:pt>
                <c:pt idx="133">
                  <c:v>7.9585136546784119E-2</c:v>
                </c:pt>
                <c:pt idx="134">
                  <c:v>0.12978536081848269</c:v>
                </c:pt>
                <c:pt idx="135">
                  <c:v>0.17913421757118519</c:v>
                </c:pt>
                <c:pt idx="136">
                  <c:v>0.22558230116070743</c:v>
                </c:pt>
                <c:pt idx="137">
                  <c:v>0.23335369578497245</c:v>
                </c:pt>
                <c:pt idx="138">
                  <c:v>0.24465185940045231</c:v>
                </c:pt>
                <c:pt idx="139">
                  <c:v>0.25001540262460731</c:v>
                </c:pt>
                <c:pt idx="140">
                  <c:v>0.25519310545410012</c:v>
                </c:pt>
                <c:pt idx="141">
                  <c:v>0.26200456306043396</c:v>
                </c:pt>
                <c:pt idx="142">
                  <c:v>0.24812636480533223</c:v>
                </c:pt>
                <c:pt idx="143">
                  <c:v>0.19922870630998024</c:v>
                </c:pt>
                <c:pt idx="144">
                  <c:v>0.11766597684434243</c:v>
                </c:pt>
                <c:pt idx="145">
                  <c:v>9.0209142556985533E-2</c:v>
                </c:pt>
                <c:pt idx="146">
                  <c:v>4.4163486859783996E-2</c:v>
                </c:pt>
                <c:pt idx="147">
                  <c:v>-2.7605423046658362E-2</c:v>
                </c:pt>
                <c:pt idx="148">
                  <c:v>-5.1313180107800282E-2</c:v>
                </c:pt>
                <c:pt idx="149">
                  <c:v>-5.6225352819104568E-2</c:v>
                </c:pt>
                <c:pt idx="150">
                  <c:v>-9.398899647068315E-2</c:v>
                </c:pt>
                <c:pt idx="151">
                  <c:v>-0.10391098624870621</c:v>
                </c:pt>
                <c:pt idx="152">
                  <c:v>-0.10492938852167122</c:v>
                </c:pt>
                <c:pt idx="153">
                  <c:v>-0.13444848193639447</c:v>
                </c:pt>
                <c:pt idx="154">
                  <c:v>-0.12117776152158011</c:v>
                </c:pt>
                <c:pt idx="155">
                  <c:v>-9.759493358961091E-2</c:v>
                </c:pt>
                <c:pt idx="156">
                  <c:v>-0.10269482428594667</c:v>
                </c:pt>
                <c:pt idx="157">
                  <c:v>-8.7410769757445883E-2</c:v>
                </c:pt>
                <c:pt idx="158">
                  <c:v>-3.8023547577687666E-2</c:v>
                </c:pt>
                <c:pt idx="159">
                  <c:v>-1.810137833140979E-2</c:v>
                </c:pt>
                <c:pt idx="160">
                  <c:v>-8.904224314093323E-3</c:v>
                </c:pt>
                <c:pt idx="161">
                  <c:v>-1.8992513269515676E-2</c:v>
                </c:pt>
                <c:pt idx="162">
                  <c:v>1.569132185009714E-2</c:v>
                </c:pt>
                <c:pt idx="163">
                  <c:v>2.0227438362003802E-2</c:v>
                </c:pt>
                <c:pt idx="164">
                  <c:v>1.1077199771098556E-2</c:v>
                </c:pt>
                <c:pt idx="165">
                  <c:v>3.2190687669141571E-2</c:v>
                </c:pt>
                <c:pt idx="166">
                  <c:v>3.1721258029161703E-2</c:v>
                </c:pt>
                <c:pt idx="167">
                  <c:v>2.0746576371158287E-2</c:v>
                </c:pt>
                <c:pt idx="168">
                  <c:v>4.4560632995224614E-2</c:v>
                </c:pt>
                <c:pt idx="169">
                  <c:v>6.4619659604029156E-2</c:v>
                </c:pt>
                <c:pt idx="170">
                  <c:v>-4.7953451043338813E-3</c:v>
                </c:pt>
                <c:pt idx="171">
                  <c:v>1.9049806462072549E-3</c:v>
                </c:pt>
                <c:pt idx="172">
                  <c:v>3.2975947433176112E-2</c:v>
                </c:pt>
                <c:pt idx="173">
                  <c:v>2.3937863130950587E-2</c:v>
                </c:pt>
                <c:pt idx="174">
                  <c:v>3.368158533297394E-2</c:v>
                </c:pt>
                <c:pt idx="175">
                  <c:v>4.1917136156562451E-2</c:v>
                </c:pt>
                <c:pt idx="176">
                  <c:v>6.1079143477030362E-2</c:v>
                </c:pt>
                <c:pt idx="177">
                  <c:v>7.1879474819998901E-2</c:v>
                </c:pt>
                <c:pt idx="178">
                  <c:v>0.10660570813863579</c:v>
                </c:pt>
                <c:pt idx="179">
                  <c:v>9.6802455842323054E-2</c:v>
                </c:pt>
                <c:pt idx="180">
                  <c:v>0.11061353337293189</c:v>
                </c:pt>
                <c:pt idx="181">
                  <c:v>0.10453370918487193</c:v>
                </c:pt>
                <c:pt idx="182">
                  <c:v>0.15296734608845242</c:v>
                </c:pt>
                <c:pt idx="183">
                  <c:v>0.16869500724808684</c:v>
                </c:pt>
                <c:pt idx="184">
                  <c:v>0.14137064474751959</c:v>
                </c:pt>
                <c:pt idx="185">
                  <c:v>0.15933575382417708</c:v>
                </c:pt>
                <c:pt idx="186">
                  <c:v>0.16854137730915442</c:v>
                </c:pt>
                <c:pt idx="187">
                  <c:v>0.16900160405671127</c:v>
                </c:pt>
                <c:pt idx="188">
                  <c:v>0.12910292800944889</c:v>
                </c:pt>
                <c:pt idx="189">
                  <c:v>0.11847642701689032</c:v>
                </c:pt>
                <c:pt idx="190">
                  <c:v>9.1195751894088906E-2</c:v>
                </c:pt>
                <c:pt idx="191">
                  <c:v>0.10203969633220522</c:v>
                </c:pt>
                <c:pt idx="192">
                  <c:v>9.6922679390184507E-2</c:v>
                </c:pt>
                <c:pt idx="193">
                  <c:v>9.246656269199871E-2</c:v>
                </c:pt>
                <c:pt idx="194">
                  <c:v>8.1922303500131077E-2</c:v>
                </c:pt>
                <c:pt idx="195">
                  <c:v>0.10769319525773802</c:v>
                </c:pt>
                <c:pt idx="196">
                  <c:v>9.331674369001064E-2</c:v>
                </c:pt>
                <c:pt idx="197">
                  <c:v>9.4083353298878514E-2</c:v>
                </c:pt>
                <c:pt idx="198">
                  <c:v>7.7721479431262619E-2</c:v>
                </c:pt>
                <c:pt idx="199">
                  <c:v>7.4522648931873325E-2</c:v>
                </c:pt>
                <c:pt idx="200">
                  <c:v>0.10409425791575266</c:v>
                </c:pt>
                <c:pt idx="201">
                  <c:v>0.12920916722274867</c:v>
                </c:pt>
                <c:pt idx="202">
                  <c:v>0.10522769917762154</c:v>
                </c:pt>
                <c:pt idx="203">
                  <c:v>9.9674097682165064E-2</c:v>
                </c:pt>
                <c:pt idx="204">
                  <c:v>0.11669223183959687</c:v>
                </c:pt>
                <c:pt idx="205">
                  <c:v>7.9524561441457031E-2</c:v>
                </c:pt>
                <c:pt idx="206">
                  <c:v>7.5611464281866159E-2</c:v>
                </c:pt>
                <c:pt idx="207">
                  <c:v>4.7806793679232573E-2</c:v>
                </c:pt>
                <c:pt idx="208">
                  <c:v>4.8284831734677347E-2</c:v>
                </c:pt>
                <c:pt idx="209">
                  <c:v>5.4792877812247509E-2</c:v>
                </c:pt>
                <c:pt idx="210">
                  <c:v>2.5086469357745056E-2</c:v>
                </c:pt>
                <c:pt idx="211">
                  <c:v>8.6660556316489057E-3</c:v>
                </c:pt>
                <c:pt idx="212">
                  <c:v>-9.5813446482511111E-3</c:v>
                </c:pt>
                <c:pt idx="213">
                  <c:v>-3.9915976819136612E-2</c:v>
                </c:pt>
                <c:pt idx="214">
                  <c:v>-3.0579345088161181E-2</c:v>
                </c:pt>
                <c:pt idx="215">
                  <c:v>-4.2492062613526005E-2</c:v>
                </c:pt>
                <c:pt idx="216">
                  <c:v>-7.363091821566814E-2</c:v>
                </c:pt>
                <c:pt idx="217">
                  <c:v>-5.6935330361168157E-2</c:v>
                </c:pt>
                <c:pt idx="218">
                  <c:v>-3.4644762214820601E-2</c:v>
                </c:pt>
                <c:pt idx="219">
                  <c:v>-7.1204537207787966E-2</c:v>
                </c:pt>
                <c:pt idx="220">
                  <c:v>-5.178399903946207E-2</c:v>
                </c:pt>
                <c:pt idx="221">
                  <c:v>-5.9133778867446973E-2</c:v>
                </c:pt>
                <c:pt idx="222">
                  <c:v>-3.6908327735039936E-2</c:v>
                </c:pt>
                <c:pt idx="223">
                  <c:v>-2.6770262750843599E-2</c:v>
                </c:pt>
                <c:pt idx="224">
                  <c:v>1.9543504870456196E-4</c:v>
                </c:pt>
                <c:pt idx="225">
                  <c:v>-1.2227480797579293E-2</c:v>
                </c:pt>
                <c:pt idx="226">
                  <c:v>-8.9539053162188686E-3</c:v>
                </c:pt>
                <c:pt idx="227">
                  <c:v>2.2165235577883191E-2</c:v>
                </c:pt>
                <c:pt idx="228">
                  <c:v>1.0331935265209369E-2</c:v>
                </c:pt>
                <c:pt idx="229">
                  <c:v>3.2539412739557294E-2</c:v>
                </c:pt>
                <c:pt idx="230">
                  <c:v>-2.5459431975012659E-2</c:v>
                </c:pt>
                <c:pt idx="231">
                  <c:v>1.7767692768764221E-3</c:v>
                </c:pt>
                <c:pt idx="232">
                  <c:v>-2.8928388652347592E-2</c:v>
                </c:pt>
                <c:pt idx="233">
                  <c:v>-5.7759494801435274E-2</c:v>
                </c:pt>
                <c:pt idx="234">
                  <c:v>-6.1425499554203622E-2</c:v>
                </c:pt>
                <c:pt idx="235">
                  <c:v>-7.5302263369089184E-2</c:v>
                </c:pt>
                <c:pt idx="236">
                  <c:v>-0.11687303317633024</c:v>
                </c:pt>
                <c:pt idx="237">
                  <c:v>-0.10702672133465285</c:v>
                </c:pt>
                <c:pt idx="238">
                  <c:v>-0.10350957227579483</c:v>
                </c:pt>
                <c:pt idx="239">
                  <c:v>-0.13917621172551353</c:v>
                </c:pt>
                <c:pt idx="240">
                  <c:v>-0.12435070210658183</c:v>
                </c:pt>
                <c:pt idx="241">
                  <c:v>-0.16048150625032154</c:v>
                </c:pt>
                <c:pt idx="242">
                  <c:v>-0.1290095884065996</c:v>
                </c:pt>
                <c:pt idx="243">
                  <c:v>-0.12808513366241425</c:v>
                </c:pt>
                <c:pt idx="244">
                  <c:v>-0.11228226498744931</c:v>
                </c:pt>
                <c:pt idx="245">
                  <c:v>-8.5437726864681318E-2</c:v>
                </c:pt>
                <c:pt idx="246">
                  <c:v>-8.2946836687937897E-2</c:v>
                </c:pt>
                <c:pt idx="247">
                  <c:v>-5.087668544265378E-2</c:v>
                </c:pt>
                <c:pt idx="248">
                  <c:v>-6.1287824532597401E-2</c:v>
                </c:pt>
                <c:pt idx="249">
                  <c:v>-0.12704946872141298</c:v>
                </c:pt>
                <c:pt idx="250">
                  <c:v>-0.20557183550041824</c:v>
                </c:pt>
                <c:pt idx="251">
                  <c:v>-0.263921072119634</c:v>
                </c:pt>
                <c:pt idx="252">
                  <c:v>-0.30847185724803816</c:v>
                </c:pt>
                <c:pt idx="253">
                  <c:v>-0.32019559542630249</c:v>
                </c:pt>
                <c:pt idx="254">
                  <c:v>-0.33313162060892798</c:v>
                </c:pt>
                <c:pt idx="255">
                  <c:v>-0.32868906698036904</c:v>
                </c:pt>
                <c:pt idx="256">
                  <c:v>-0.32988958797463708</c:v>
                </c:pt>
                <c:pt idx="257">
                  <c:v>-0.31925815734282792</c:v>
                </c:pt>
                <c:pt idx="258">
                  <c:v>-0.32930767637130287</c:v>
                </c:pt>
                <c:pt idx="259">
                  <c:v>-0.35159574468085109</c:v>
                </c:pt>
                <c:pt idx="260">
                  <c:v>-0.28560175163285184</c:v>
                </c:pt>
                <c:pt idx="261">
                  <c:v>-0.12857200435290794</c:v>
                </c:pt>
                <c:pt idx="262">
                  <c:v>5.3239189816007837E-2</c:v>
                </c:pt>
                <c:pt idx="263">
                  <c:v>0.27586570603316773</c:v>
                </c:pt>
                <c:pt idx="264">
                  <c:v>0.43545175977702</c:v>
                </c:pt>
                <c:pt idx="265">
                  <c:v>0.5408058409951324</c:v>
                </c:pt>
                <c:pt idx="266">
                  <c:v>0.60443267124354949</c:v>
                </c:pt>
                <c:pt idx="267">
                  <c:v>0.61269006808681525</c:v>
                </c:pt>
                <c:pt idx="268">
                  <c:v>0.63193226654975887</c:v>
                </c:pt>
                <c:pt idx="269">
                  <c:v>0.60759641046767809</c:v>
                </c:pt>
                <c:pt idx="270">
                  <c:v>0.6519033342418461</c:v>
                </c:pt>
              </c:numCache>
            </c:numRef>
          </c:val>
          <c:smooth val="0"/>
          <c:extLst>
            <c:ext xmlns:c16="http://schemas.microsoft.com/office/drawing/2014/chart" uri="{C3380CC4-5D6E-409C-BE32-E72D297353CC}">
              <c16:uniqueId val="{00000000-6011-47D9-949C-5A08E9CDFA6E}"/>
            </c:ext>
          </c:extLst>
        </c:ser>
        <c:dLbls>
          <c:showLegendKey val="0"/>
          <c:showVal val="0"/>
          <c:showCatName val="0"/>
          <c:showSerName val="0"/>
          <c:showPercent val="0"/>
          <c:showBubbleSize val="0"/>
        </c:dLbls>
        <c:smooth val="0"/>
        <c:axId val="714682848"/>
        <c:axId val="714684480"/>
      </c:lineChart>
      <c:catAx>
        <c:axId val="714682848"/>
        <c:scaling>
          <c:orientation val="minMax"/>
        </c:scaling>
        <c:delete val="0"/>
        <c:axPos val="b"/>
        <c:numFmt formatCode="mmm\-yy" sourceLinked="0"/>
        <c:majorTickMark val="out"/>
        <c:minorTickMark val="none"/>
        <c:tickLblPos val="nextTo"/>
        <c:spPr>
          <a:ln w="3175">
            <a:solidFill>
              <a:srgbClr val="000000"/>
            </a:solidFill>
            <a:prstDash val="solid"/>
          </a:ln>
        </c:spPr>
        <c:txPr>
          <a:bodyPr rot="-4200000" vert="horz"/>
          <a:lstStyle/>
          <a:p>
            <a:pPr>
              <a:defRPr sz="900" b="0" i="0" u="none" strike="noStrike" baseline="0">
                <a:solidFill>
                  <a:srgbClr val="000000"/>
                </a:solidFill>
                <a:latin typeface="Calibri"/>
                <a:ea typeface="Calibri"/>
                <a:cs typeface="Calibri"/>
              </a:defRPr>
            </a:pPr>
            <a:endParaRPr lang="en-US"/>
          </a:p>
        </c:txPr>
        <c:crossAx val="714684480"/>
        <c:crosses val="autoZero"/>
        <c:auto val="1"/>
        <c:lblAlgn val="ctr"/>
        <c:lblOffset val="100"/>
        <c:tickLblSkip val="9"/>
        <c:tickMarkSkip val="1"/>
        <c:noMultiLvlLbl val="0"/>
      </c:catAx>
      <c:valAx>
        <c:axId val="71468448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828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Top Five In-Migration States
(12 Months Moving Sum)</a:t>
            </a:r>
          </a:p>
        </c:rich>
      </c:tx>
      <c:layout>
        <c:manualLayout>
          <c:xMode val="edge"/>
          <c:yMode val="edge"/>
          <c:x val="0.38190979586146295"/>
          <c:y val="9.2623795788893733E-3"/>
        </c:manualLayout>
      </c:layout>
      <c:overlay val="0"/>
      <c:spPr>
        <a:noFill/>
        <a:ln w="25400">
          <a:noFill/>
        </a:ln>
      </c:spPr>
    </c:title>
    <c:autoTitleDeleted val="0"/>
    <c:plotArea>
      <c:layout>
        <c:manualLayout>
          <c:layoutTarget val="inner"/>
          <c:xMode val="edge"/>
          <c:yMode val="edge"/>
          <c:x val="7.122190292098414E-2"/>
          <c:y val="0.11174456569294718"/>
          <c:w val="0.90730640959795161"/>
          <c:h val="0.73575582660079064"/>
        </c:manualLayout>
      </c:layout>
      <c:lineChart>
        <c:grouping val="standard"/>
        <c:varyColors val="0"/>
        <c:ser>
          <c:idx val="0"/>
          <c:order val="0"/>
          <c:tx>
            <c:v>California</c:v>
          </c:tx>
          <c:spPr>
            <a:ln w="12700">
              <a:solidFill>
                <a:srgbClr val="000080"/>
              </a:solidFill>
              <a:prstDash val="solid"/>
            </a:ln>
          </c:spPr>
          <c:marker>
            <c:symbol val="none"/>
          </c:marker>
          <c:cat>
            <c:strRef>
              <c:f>'From State&amp;Country +Charts'!$B$208:$B$478</c:f>
              <c:strCache>
                <c:ptCount val="271"/>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strCache>
            </c:strRef>
          </c:cat>
          <c:val>
            <c:numRef>
              <c:f>'From State&amp;Country +Charts'!$CD$208:$CD$478</c:f>
              <c:numCache>
                <c:formatCode>General_)</c:formatCode>
                <c:ptCount val="271"/>
                <c:pt idx="0">
                  <c:v>26605</c:v>
                </c:pt>
                <c:pt idx="1">
                  <c:v>25882</c:v>
                </c:pt>
                <c:pt idx="2">
                  <c:v>25644</c:v>
                </c:pt>
                <c:pt idx="3">
                  <c:v>24669</c:v>
                </c:pt>
                <c:pt idx="4">
                  <c:v>24353</c:v>
                </c:pt>
                <c:pt idx="5">
                  <c:v>24218</c:v>
                </c:pt>
                <c:pt idx="6">
                  <c:v>24574</c:v>
                </c:pt>
                <c:pt idx="7">
                  <c:v>24620</c:v>
                </c:pt>
                <c:pt idx="8">
                  <c:v>24655</c:v>
                </c:pt>
                <c:pt idx="9">
                  <c:v>25195</c:v>
                </c:pt>
                <c:pt idx="10">
                  <c:v>24730</c:v>
                </c:pt>
                <c:pt idx="11">
                  <c:v>24825</c:v>
                </c:pt>
                <c:pt idx="12">
                  <c:v>24857</c:v>
                </c:pt>
                <c:pt idx="13">
                  <c:v>24913</c:v>
                </c:pt>
                <c:pt idx="14">
                  <c:v>25792</c:v>
                </c:pt>
                <c:pt idx="15">
                  <c:v>26106</c:v>
                </c:pt>
                <c:pt idx="16">
                  <c:v>26315</c:v>
                </c:pt>
                <c:pt idx="17">
                  <c:v>26415</c:v>
                </c:pt>
                <c:pt idx="18">
                  <c:v>26995</c:v>
                </c:pt>
                <c:pt idx="19">
                  <c:v>26851</c:v>
                </c:pt>
                <c:pt idx="20">
                  <c:v>27352</c:v>
                </c:pt>
                <c:pt idx="21">
                  <c:v>26918</c:v>
                </c:pt>
                <c:pt idx="22">
                  <c:v>26848</c:v>
                </c:pt>
                <c:pt idx="23">
                  <c:v>26974</c:v>
                </c:pt>
                <c:pt idx="24">
                  <c:v>26172</c:v>
                </c:pt>
                <c:pt idx="25">
                  <c:v>25943</c:v>
                </c:pt>
                <c:pt idx="26">
                  <c:v>25399</c:v>
                </c:pt>
                <c:pt idx="27">
                  <c:v>25050</c:v>
                </c:pt>
                <c:pt idx="28">
                  <c:v>24873</c:v>
                </c:pt>
                <c:pt idx="29">
                  <c:v>25099</c:v>
                </c:pt>
                <c:pt idx="30">
                  <c:v>23158</c:v>
                </c:pt>
                <c:pt idx="31">
                  <c:v>22926</c:v>
                </c:pt>
                <c:pt idx="32">
                  <c:v>22433</c:v>
                </c:pt>
                <c:pt idx="33">
                  <c:v>22012</c:v>
                </c:pt>
                <c:pt idx="34">
                  <c:v>21733</c:v>
                </c:pt>
                <c:pt idx="35">
                  <c:v>21876</c:v>
                </c:pt>
                <c:pt idx="36">
                  <c:v>21997</c:v>
                </c:pt>
                <c:pt idx="37">
                  <c:v>22507</c:v>
                </c:pt>
                <c:pt idx="38">
                  <c:v>22244</c:v>
                </c:pt>
                <c:pt idx="39">
                  <c:v>22406</c:v>
                </c:pt>
                <c:pt idx="40">
                  <c:v>22922</c:v>
                </c:pt>
                <c:pt idx="41">
                  <c:v>22693</c:v>
                </c:pt>
                <c:pt idx="42">
                  <c:v>22964</c:v>
                </c:pt>
                <c:pt idx="43">
                  <c:v>23276</c:v>
                </c:pt>
                <c:pt idx="44">
                  <c:v>23736</c:v>
                </c:pt>
                <c:pt idx="45">
                  <c:v>24079</c:v>
                </c:pt>
                <c:pt idx="46">
                  <c:v>24821</c:v>
                </c:pt>
                <c:pt idx="47">
                  <c:v>24592</c:v>
                </c:pt>
                <c:pt idx="48">
                  <c:v>24754</c:v>
                </c:pt>
                <c:pt idx="49">
                  <c:v>25092</c:v>
                </c:pt>
                <c:pt idx="50">
                  <c:v>25316</c:v>
                </c:pt>
                <c:pt idx="51">
                  <c:v>25622</c:v>
                </c:pt>
                <c:pt idx="52">
                  <c:v>25984</c:v>
                </c:pt>
                <c:pt idx="53">
                  <c:v>26269</c:v>
                </c:pt>
                <c:pt idx="54">
                  <c:v>26852</c:v>
                </c:pt>
                <c:pt idx="55">
                  <c:v>27184</c:v>
                </c:pt>
                <c:pt idx="56">
                  <c:v>27062</c:v>
                </c:pt>
                <c:pt idx="57">
                  <c:v>27238</c:v>
                </c:pt>
                <c:pt idx="58">
                  <c:v>27671</c:v>
                </c:pt>
                <c:pt idx="59">
                  <c:v>27949</c:v>
                </c:pt>
                <c:pt idx="60">
                  <c:v>29172</c:v>
                </c:pt>
                <c:pt idx="61">
                  <c:v>29122</c:v>
                </c:pt>
                <c:pt idx="62">
                  <c:v>29542</c:v>
                </c:pt>
                <c:pt idx="63">
                  <c:v>30674</c:v>
                </c:pt>
                <c:pt idx="64">
                  <c:v>30472</c:v>
                </c:pt>
                <c:pt idx="65">
                  <c:v>30831</c:v>
                </c:pt>
                <c:pt idx="66">
                  <c:v>31224</c:v>
                </c:pt>
                <c:pt idx="67">
                  <c:v>31495</c:v>
                </c:pt>
                <c:pt idx="68">
                  <c:v>31714</c:v>
                </c:pt>
                <c:pt idx="69">
                  <c:v>32750</c:v>
                </c:pt>
                <c:pt idx="70">
                  <c:v>32575</c:v>
                </c:pt>
                <c:pt idx="71">
                  <c:v>32898</c:v>
                </c:pt>
                <c:pt idx="72">
                  <c:v>33384</c:v>
                </c:pt>
                <c:pt idx="73">
                  <c:v>33964</c:v>
                </c:pt>
                <c:pt idx="74">
                  <c:v>34897</c:v>
                </c:pt>
                <c:pt idx="75">
                  <c:v>34780</c:v>
                </c:pt>
                <c:pt idx="76">
                  <c:v>35223</c:v>
                </c:pt>
                <c:pt idx="77">
                  <c:v>36415</c:v>
                </c:pt>
                <c:pt idx="78">
                  <c:v>36567</c:v>
                </c:pt>
                <c:pt idx="79">
                  <c:v>37074</c:v>
                </c:pt>
                <c:pt idx="80">
                  <c:v>38207</c:v>
                </c:pt>
                <c:pt idx="81">
                  <c:v>37976</c:v>
                </c:pt>
                <c:pt idx="82">
                  <c:v>38099</c:v>
                </c:pt>
                <c:pt idx="83">
                  <c:v>38141</c:v>
                </c:pt>
                <c:pt idx="84">
                  <c:v>38097</c:v>
                </c:pt>
                <c:pt idx="85">
                  <c:v>38021</c:v>
                </c:pt>
                <c:pt idx="86">
                  <c:v>38349</c:v>
                </c:pt>
                <c:pt idx="87">
                  <c:v>37947</c:v>
                </c:pt>
                <c:pt idx="88">
                  <c:v>37565</c:v>
                </c:pt>
                <c:pt idx="89">
                  <c:v>36884</c:v>
                </c:pt>
                <c:pt idx="90">
                  <c:v>36321</c:v>
                </c:pt>
                <c:pt idx="91">
                  <c:v>35752</c:v>
                </c:pt>
                <c:pt idx="92">
                  <c:v>35025</c:v>
                </c:pt>
                <c:pt idx="93">
                  <c:v>34534</c:v>
                </c:pt>
                <c:pt idx="94">
                  <c:v>34022</c:v>
                </c:pt>
                <c:pt idx="95">
                  <c:v>33974</c:v>
                </c:pt>
                <c:pt idx="96">
                  <c:v>32298</c:v>
                </c:pt>
                <c:pt idx="97">
                  <c:v>31436</c:v>
                </c:pt>
                <c:pt idx="98">
                  <c:v>30331</c:v>
                </c:pt>
                <c:pt idx="99">
                  <c:v>29813</c:v>
                </c:pt>
                <c:pt idx="100">
                  <c:v>29384</c:v>
                </c:pt>
                <c:pt idx="101">
                  <c:v>28923</c:v>
                </c:pt>
                <c:pt idx="102">
                  <c:v>28627</c:v>
                </c:pt>
                <c:pt idx="103">
                  <c:v>28328</c:v>
                </c:pt>
                <c:pt idx="104">
                  <c:v>27911</c:v>
                </c:pt>
                <c:pt idx="105">
                  <c:v>27543</c:v>
                </c:pt>
                <c:pt idx="106">
                  <c:v>27856</c:v>
                </c:pt>
                <c:pt idx="107">
                  <c:v>27287</c:v>
                </c:pt>
                <c:pt idx="108">
                  <c:v>27495</c:v>
                </c:pt>
                <c:pt idx="109">
                  <c:v>28018</c:v>
                </c:pt>
                <c:pt idx="110">
                  <c:v>27491</c:v>
                </c:pt>
                <c:pt idx="111">
                  <c:v>27771</c:v>
                </c:pt>
                <c:pt idx="112">
                  <c:v>28206</c:v>
                </c:pt>
                <c:pt idx="113">
                  <c:v>27408</c:v>
                </c:pt>
                <c:pt idx="114">
                  <c:v>27601</c:v>
                </c:pt>
                <c:pt idx="115">
                  <c:v>27394</c:v>
                </c:pt>
                <c:pt idx="116">
                  <c:v>26690</c:v>
                </c:pt>
                <c:pt idx="117">
                  <c:v>26461</c:v>
                </c:pt>
                <c:pt idx="118">
                  <c:v>26435</c:v>
                </c:pt>
                <c:pt idx="119">
                  <c:v>26187</c:v>
                </c:pt>
                <c:pt idx="120">
                  <c:v>25906</c:v>
                </c:pt>
                <c:pt idx="121">
                  <c:v>25525</c:v>
                </c:pt>
                <c:pt idx="122">
                  <c:v>25050</c:v>
                </c:pt>
                <c:pt idx="123">
                  <c:v>24741</c:v>
                </c:pt>
                <c:pt idx="124">
                  <c:v>23928</c:v>
                </c:pt>
                <c:pt idx="125">
                  <c:v>23899</c:v>
                </c:pt>
                <c:pt idx="126">
                  <c:v>23676</c:v>
                </c:pt>
                <c:pt idx="127">
                  <c:v>23592</c:v>
                </c:pt>
                <c:pt idx="128">
                  <c:v>23634</c:v>
                </c:pt>
                <c:pt idx="129">
                  <c:v>23774</c:v>
                </c:pt>
                <c:pt idx="130">
                  <c:v>23567</c:v>
                </c:pt>
                <c:pt idx="131">
                  <c:v>24166</c:v>
                </c:pt>
                <c:pt idx="132">
                  <c:v>25410</c:v>
                </c:pt>
                <c:pt idx="133">
                  <c:v>25586</c:v>
                </c:pt>
                <c:pt idx="134">
                  <c:v>26150</c:v>
                </c:pt>
                <c:pt idx="135">
                  <c:v>26807</c:v>
                </c:pt>
                <c:pt idx="136">
                  <c:v>27033</c:v>
                </c:pt>
                <c:pt idx="137">
                  <c:v>27332</c:v>
                </c:pt>
                <c:pt idx="138">
                  <c:v>27769</c:v>
                </c:pt>
                <c:pt idx="139">
                  <c:v>27898</c:v>
                </c:pt>
                <c:pt idx="140">
                  <c:v>28155</c:v>
                </c:pt>
                <c:pt idx="141">
                  <c:v>28790</c:v>
                </c:pt>
                <c:pt idx="142">
                  <c:v>28471</c:v>
                </c:pt>
                <c:pt idx="143">
                  <c:v>28191</c:v>
                </c:pt>
                <c:pt idx="144">
                  <c:v>27678</c:v>
                </c:pt>
                <c:pt idx="145">
                  <c:v>27372</c:v>
                </c:pt>
                <c:pt idx="146">
                  <c:v>27082</c:v>
                </c:pt>
                <c:pt idx="147">
                  <c:v>26528</c:v>
                </c:pt>
                <c:pt idx="148">
                  <c:v>26440</c:v>
                </c:pt>
                <c:pt idx="149">
                  <c:v>26770</c:v>
                </c:pt>
                <c:pt idx="150">
                  <c:v>25901</c:v>
                </c:pt>
                <c:pt idx="151">
                  <c:v>25796</c:v>
                </c:pt>
                <c:pt idx="152">
                  <c:v>26042</c:v>
                </c:pt>
                <c:pt idx="153">
                  <c:v>25239</c:v>
                </c:pt>
                <c:pt idx="154">
                  <c:v>25238</c:v>
                </c:pt>
                <c:pt idx="155">
                  <c:v>25593</c:v>
                </c:pt>
                <c:pt idx="156">
                  <c:v>25155</c:v>
                </c:pt>
                <c:pt idx="157">
                  <c:v>25146</c:v>
                </c:pt>
                <c:pt idx="158">
                  <c:v>25942</c:v>
                </c:pt>
                <c:pt idx="159">
                  <c:v>25718</c:v>
                </c:pt>
                <c:pt idx="160">
                  <c:v>25677</c:v>
                </c:pt>
                <c:pt idx="161">
                  <c:v>25619</c:v>
                </c:pt>
                <c:pt idx="162">
                  <c:v>25757</c:v>
                </c:pt>
                <c:pt idx="163">
                  <c:v>25830</c:v>
                </c:pt>
                <c:pt idx="164">
                  <c:v>25940</c:v>
                </c:pt>
                <c:pt idx="165">
                  <c:v>26187</c:v>
                </c:pt>
                <c:pt idx="166">
                  <c:v>26192</c:v>
                </c:pt>
                <c:pt idx="167">
                  <c:v>26362</c:v>
                </c:pt>
                <c:pt idx="168">
                  <c:v>26467</c:v>
                </c:pt>
                <c:pt idx="169">
                  <c:v>27253</c:v>
                </c:pt>
                <c:pt idx="170">
                  <c:v>26711</c:v>
                </c:pt>
                <c:pt idx="171">
                  <c:v>26733</c:v>
                </c:pt>
                <c:pt idx="172">
                  <c:v>27767</c:v>
                </c:pt>
                <c:pt idx="173">
                  <c:v>27583</c:v>
                </c:pt>
                <c:pt idx="174">
                  <c:v>28107</c:v>
                </c:pt>
                <c:pt idx="175">
                  <c:v>28313</c:v>
                </c:pt>
                <c:pt idx="176">
                  <c:v>28934</c:v>
                </c:pt>
                <c:pt idx="177">
                  <c:v>29192</c:v>
                </c:pt>
                <c:pt idx="178">
                  <c:v>30069</c:v>
                </c:pt>
                <c:pt idx="179">
                  <c:v>30163</c:v>
                </c:pt>
                <c:pt idx="180">
                  <c:v>30587</c:v>
                </c:pt>
                <c:pt idx="181">
                  <c:v>31074</c:v>
                </c:pt>
                <c:pt idx="182">
                  <c:v>31656</c:v>
                </c:pt>
                <c:pt idx="183">
                  <c:v>32037</c:v>
                </c:pt>
                <c:pt idx="184">
                  <c:v>32278</c:v>
                </c:pt>
                <c:pt idx="185">
                  <c:v>32578</c:v>
                </c:pt>
                <c:pt idx="186">
                  <c:v>33414</c:v>
                </c:pt>
                <c:pt idx="187">
                  <c:v>33922</c:v>
                </c:pt>
                <c:pt idx="188">
                  <c:v>33447</c:v>
                </c:pt>
                <c:pt idx="189">
                  <c:v>33731</c:v>
                </c:pt>
                <c:pt idx="190">
                  <c:v>34343</c:v>
                </c:pt>
                <c:pt idx="191">
                  <c:v>34572</c:v>
                </c:pt>
                <c:pt idx="192">
                  <c:v>35185</c:v>
                </c:pt>
                <c:pt idx="193">
                  <c:v>35780</c:v>
                </c:pt>
                <c:pt idx="194">
                  <c:v>36109</c:v>
                </c:pt>
                <c:pt idx="195">
                  <c:v>37555</c:v>
                </c:pt>
                <c:pt idx="196">
                  <c:v>37319</c:v>
                </c:pt>
                <c:pt idx="197">
                  <c:v>37624</c:v>
                </c:pt>
                <c:pt idx="198">
                  <c:v>37978</c:v>
                </c:pt>
                <c:pt idx="199">
                  <c:v>38285</c:v>
                </c:pt>
                <c:pt idx="200">
                  <c:v>38792</c:v>
                </c:pt>
                <c:pt idx="201">
                  <c:v>39994</c:v>
                </c:pt>
                <c:pt idx="202">
                  <c:v>39488</c:v>
                </c:pt>
                <c:pt idx="203">
                  <c:v>39864</c:v>
                </c:pt>
                <c:pt idx="204">
                  <c:v>41123</c:v>
                </c:pt>
                <c:pt idx="205">
                  <c:v>40573</c:v>
                </c:pt>
                <c:pt idx="206">
                  <c:v>40560</c:v>
                </c:pt>
                <c:pt idx="207">
                  <c:v>40923</c:v>
                </c:pt>
                <c:pt idx="208">
                  <c:v>40817</c:v>
                </c:pt>
                <c:pt idx="209">
                  <c:v>41311</c:v>
                </c:pt>
                <c:pt idx="210">
                  <c:v>40543</c:v>
                </c:pt>
                <c:pt idx="211">
                  <c:v>40218</c:v>
                </c:pt>
                <c:pt idx="212">
                  <c:v>40052</c:v>
                </c:pt>
                <c:pt idx="213">
                  <c:v>39913</c:v>
                </c:pt>
                <c:pt idx="214">
                  <c:v>39695</c:v>
                </c:pt>
                <c:pt idx="215">
                  <c:v>39177</c:v>
                </c:pt>
                <c:pt idx="216">
                  <c:v>38901</c:v>
                </c:pt>
                <c:pt idx="217">
                  <c:v>38827</c:v>
                </c:pt>
                <c:pt idx="218">
                  <c:v>39736</c:v>
                </c:pt>
                <c:pt idx="219">
                  <c:v>38576</c:v>
                </c:pt>
                <c:pt idx="220">
                  <c:v>39108</c:v>
                </c:pt>
                <c:pt idx="221">
                  <c:v>39359</c:v>
                </c:pt>
                <c:pt idx="222">
                  <c:v>39420</c:v>
                </c:pt>
                <c:pt idx="223">
                  <c:v>39440</c:v>
                </c:pt>
                <c:pt idx="224">
                  <c:v>40218</c:v>
                </c:pt>
                <c:pt idx="225">
                  <c:v>39637</c:v>
                </c:pt>
                <c:pt idx="226">
                  <c:v>39777</c:v>
                </c:pt>
                <c:pt idx="227">
                  <c:v>40602</c:v>
                </c:pt>
                <c:pt idx="228">
                  <c:v>39767</c:v>
                </c:pt>
                <c:pt idx="229">
                  <c:v>40608</c:v>
                </c:pt>
                <c:pt idx="230">
                  <c:v>39395</c:v>
                </c:pt>
                <c:pt idx="231">
                  <c:v>39383</c:v>
                </c:pt>
                <c:pt idx="232">
                  <c:v>38891</c:v>
                </c:pt>
                <c:pt idx="233">
                  <c:v>38013</c:v>
                </c:pt>
                <c:pt idx="234">
                  <c:v>38130</c:v>
                </c:pt>
                <c:pt idx="235">
                  <c:v>37658</c:v>
                </c:pt>
                <c:pt idx="236">
                  <c:v>36831</c:v>
                </c:pt>
                <c:pt idx="237">
                  <c:v>36492</c:v>
                </c:pt>
                <c:pt idx="238">
                  <c:v>36481</c:v>
                </c:pt>
                <c:pt idx="239">
                  <c:v>35925</c:v>
                </c:pt>
                <c:pt idx="240">
                  <c:v>35843</c:v>
                </c:pt>
                <c:pt idx="241">
                  <c:v>34870</c:v>
                </c:pt>
                <c:pt idx="242">
                  <c:v>34945</c:v>
                </c:pt>
                <c:pt idx="243">
                  <c:v>34802</c:v>
                </c:pt>
                <c:pt idx="244">
                  <c:v>34775</c:v>
                </c:pt>
                <c:pt idx="245">
                  <c:v>34976</c:v>
                </c:pt>
                <c:pt idx="246">
                  <c:v>34774</c:v>
                </c:pt>
                <c:pt idx="247">
                  <c:v>35352</c:v>
                </c:pt>
                <c:pt idx="248">
                  <c:v>34013</c:v>
                </c:pt>
                <c:pt idx="249">
                  <c:v>31385</c:v>
                </c:pt>
                <c:pt idx="250">
                  <c:v>28657</c:v>
                </c:pt>
                <c:pt idx="251">
                  <c:v>25915</c:v>
                </c:pt>
                <c:pt idx="252">
                  <c:v>24545</c:v>
                </c:pt>
                <c:pt idx="253">
                  <c:v>24048</c:v>
                </c:pt>
                <c:pt idx="254">
                  <c:v>23756</c:v>
                </c:pt>
                <c:pt idx="255">
                  <c:v>24166</c:v>
                </c:pt>
                <c:pt idx="256">
                  <c:v>24404</c:v>
                </c:pt>
                <c:pt idx="257">
                  <c:v>25120</c:v>
                </c:pt>
                <c:pt idx="258">
                  <c:v>25111</c:v>
                </c:pt>
                <c:pt idx="259">
                  <c:v>25114</c:v>
                </c:pt>
                <c:pt idx="260">
                  <c:v>26701</c:v>
                </c:pt>
                <c:pt idx="261">
                  <c:v>29998</c:v>
                </c:pt>
                <c:pt idx="262">
                  <c:v>33020</c:v>
                </c:pt>
                <c:pt idx="263">
                  <c:v>36320</c:v>
                </c:pt>
                <c:pt idx="264">
                  <c:v>37989</c:v>
                </c:pt>
                <c:pt idx="265">
                  <c:v>39007</c:v>
                </c:pt>
                <c:pt idx="266">
                  <c:v>40023</c:v>
                </c:pt>
                <c:pt idx="267">
                  <c:v>40348</c:v>
                </c:pt>
                <c:pt idx="268">
                  <c:v>40599</c:v>
                </c:pt>
                <c:pt idx="269">
                  <c:v>40548</c:v>
                </c:pt>
                <c:pt idx="270">
                  <c:v>40967</c:v>
                </c:pt>
              </c:numCache>
            </c:numRef>
          </c:val>
          <c:smooth val="0"/>
          <c:extLst>
            <c:ext xmlns:c16="http://schemas.microsoft.com/office/drawing/2014/chart" uri="{C3380CC4-5D6E-409C-BE32-E72D297353CC}">
              <c16:uniqueId val="{00000000-4AED-493D-B6D2-168DC1D57E9A}"/>
            </c:ext>
          </c:extLst>
        </c:ser>
        <c:ser>
          <c:idx val="1"/>
          <c:order val="1"/>
          <c:tx>
            <c:v>Oregon</c:v>
          </c:tx>
          <c:spPr>
            <a:ln w="12700">
              <a:solidFill>
                <a:srgbClr val="FF00FF"/>
              </a:solidFill>
              <a:prstDash val="solid"/>
            </a:ln>
          </c:spPr>
          <c:marker>
            <c:symbol val="none"/>
          </c:marker>
          <c:cat>
            <c:strRef>
              <c:f>'From State&amp;Country +Charts'!$B$208:$B$478</c:f>
              <c:strCache>
                <c:ptCount val="271"/>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strCache>
            </c:strRef>
          </c:cat>
          <c:val>
            <c:numRef>
              <c:f>'From State&amp;Country +Charts'!$CE$208:$CE$478</c:f>
              <c:numCache>
                <c:formatCode>General_)</c:formatCode>
                <c:ptCount val="271"/>
                <c:pt idx="0">
                  <c:v>17749</c:v>
                </c:pt>
                <c:pt idx="1">
                  <c:v>17447</c:v>
                </c:pt>
                <c:pt idx="2">
                  <c:v>17401</c:v>
                </c:pt>
                <c:pt idx="3">
                  <c:v>16875</c:v>
                </c:pt>
                <c:pt idx="4">
                  <c:v>16701</c:v>
                </c:pt>
                <c:pt idx="5">
                  <c:v>16570</c:v>
                </c:pt>
                <c:pt idx="6">
                  <c:v>17109</c:v>
                </c:pt>
                <c:pt idx="7">
                  <c:v>17295</c:v>
                </c:pt>
                <c:pt idx="8">
                  <c:v>17436</c:v>
                </c:pt>
                <c:pt idx="9">
                  <c:v>18009</c:v>
                </c:pt>
                <c:pt idx="10">
                  <c:v>17875</c:v>
                </c:pt>
                <c:pt idx="11">
                  <c:v>18113</c:v>
                </c:pt>
                <c:pt idx="12">
                  <c:v>18294</c:v>
                </c:pt>
                <c:pt idx="13">
                  <c:v>18376</c:v>
                </c:pt>
                <c:pt idx="14">
                  <c:v>18971</c:v>
                </c:pt>
                <c:pt idx="15">
                  <c:v>19135</c:v>
                </c:pt>
                <c:pt idx="16">
                  <c:v>19306</c:v>
                </c:pt>
                <c:pt idx="17">
                  <c:v>19570</c:v>
                </c:pt>
                <c:pt idx="18">
                  <c:v>19781</c:v>
                </c:pt>
                <c:pt idx="19">
                  <c:v>19519</c:v>
                </c:pt>
                <c:pt idx="20">
                  <c:v>19720</c:v>
                </c:pt>
                <c:pt idx="21">
                  <c:v>19221</c:v>
                </c:pt>
                <c:pt idx="22">
                  <c:v>19126</c:v>
                </c:pt>
                <c:pt idx="23">
                  <c:v>19241</c:v>
                </c:pt>
                <c:pt idx="24">
                  <c:v>18725</c:v>
                </c:pt>
                <c:pt idx="25">
                  <c:v>18736</c:v>
                </c:pt>
                <c:pt idx="26">
                  <c:v>18514</c:v>
                </c:pt>
                <c:pt idx="27">
                  <c:v>18415</c:v>
                </c:pt>
                <c:pt idx="28">
                  <c:v>18381</c:v>
                </c:pt>
                <c:pt idx="29">
                  <c:v>18765</c:v>
                </c:pt>
                <c:pt idx="30">
                  <c:v>17561</c:v>
                </c:pt>
                <c:pt idx="31">
                  <c:v>17573</c:v>
                </c:pt>
                <c:pt idx="32">
                  <c:v>17452</c:v>
                </c:pt>
                <c:pt idx="33">
                  <c:v>17314</c:v>
                </c:pt>
                <c:pt idx="34">
                  <c:v>17267</c:v>
                </c:pt>
                <c:pt idx="35">
                  <c:v>17298</c:v>
                </c:pt>
                <c:pt idx="36">
                  <c:v>17209</c:v>
                </c:pt>
                <c:pt idx="37">
                  <c:v>17436</c:v>
                </c:pt>
                <c:pt idx="38">
                  <c:v>17010</c:v>
                </c:pt>
                <c:pt idx="39">
                  <c:v>16952</c:v>
                </c:pt>
                <c:pt idx="40">
                  <c:v>17223</c:v>
                </c:pt>
                <c:pt idx="41">
                  <c:v>16770</c:v>
                </c:pt>
                <c:pt idx="42">
                  <c:v>16694</c:v>
                </c:pt>
                <c:pt idx="43">
                  <c:v>16727</c:v>
                </c:pt>
                <c:pt idx="44">
                  <c:v>16766</c:v>
                </c:pt>
                <c:pt idx="45">
                  <c:v>16859</c:v>
                </c:pt>
                <c:pt idx="46">
                  <c:v>17117</c:v>
                </c:pt>
                <c:pt idx="47">
                  <c:v>16812</c:v>
                </c:pt>
                <c:pt idx="48">
                  <c:v>16875</c:v>
                </c:pt>
                <c:pt idx="49">
                  <c:v>16922</c:v>
                </c:pt>
                <c:pt idx="50">
                  <c:v>17036</c:v>
                </c:pt>
                <c:pt idx="51">
                  <c:v>17228</c:v>
                </c:pt>
                <c:pt idx="52">
                  <c:v>17335</c:v>
                </c:pt>
                <c:pt idx="53">
                  <c:v>17350</c:v>
                </c:pt>
                <c:pt idx="54">
                  <c:v>17734</c:v>
                </c:pt>
                <c:pt idx="55">
                  <c:v>17860</c:v>
                </c:pt>
                <c:pt idx="56">
                  <c:v>17757</c:v>
                </c:pt>
                <c:pt idx="57">
                  <c:v>17840</c:v>
                </c:pt>
                <c:pt idx="58">
                  <c:v>18113</c:v>
                </c:pt>
                <c:pt idx="59">
                  <c:v>18201</c:v>
                </c:pt>
                <c:pt idx="60">
                  <c:v>18727</c:v>
                </c:pt>
                <c:pt idx="61">
                  <c:v>18529</c:v>
                </c:pt>
                <c:pt idx="62">
                  <c:v>18678</c:v>
                </c:pt>
                <c:pt idx="63">
                  <c:v>19108</c:v>
                </c:pt>
                <c:pt idx="64">
                  <c:v>18716</c:v>
                </c:pt>
                <c:pt idx="65">
                  <c:v>18755</c:v>
                </c:pt>
                <c:pt idx="66">
                  <c:v>18823</c:v>
                </c:pt>
                <c:pt idx="67">
                  <c:v>18842</c:v>
                </c:pt>
                <c:pt idx="68">
                  <c:v>18738</c:v>
                </c:pt>
                <c:pt idx="69">
                  <c:v>18998</c:v>
                </c:pt>
                <c:pt idx="70">
                  <c:v>18504</c:v>
                </c:pt>
                <c:pt idx="71">
                  <c:v>18414</c:v>
                </c:pt>
                <c:pt idx="72">
                  <c:v>18395</c:v>
                </c:pt>
                <c:pt idx="73">
                  <c:v>18381</c:v>
                </c:pt>
                <c:pt idx="74">
                  <c:v>18426</c:v>
                </c:pt>
                <c:pt idx="75">
                  <c:v>18132</c:v>
                </c:pt>
                <c:pt idx="76">
                  <c:v>18332</c:v>
                </c:pt>
                <c:pt idx="77">
                  <c:v>19047</c:v>
                </c:pt>
                <c:pt idx="78">
                  <c:v>19032</c:v>
                </c:pt>
                <c:pt idx="79">
                  <c:v>19257</c:v>
                </c:pt>
                <c:pt idx="80">
                  <c:v>19845</c:v>
                </c:pt>
                <c:pt idx="81">
                  <c:v>19637</c:v>
                </c:pt>
                <c:pt idx="82">
                  <c:v>19781</c:v>
                </c:pt>
                <c:pt idx="83">
                  <c:v>20061</c:v>
                </c:pt>
                <c:pt idx="84">
                  <c:v>20111</c:v>
                </c:pt>
                <c:pt idx="85">
                  <c:v>20333</c:v>
                </c:pt>
                <c:pt idx="86">
                  <c:v>20686</c:v>
                </c:pt>
                <c:pt idx="87">
                  <c:v>20591</c:v>
                </c:pt>
                <c:pt idx="88">
                  <c:v>20526</c:v>
                </c:pt>
                <c:pt idx="89">
                  <c:v>20272</c:v>
                </c:pt>
                <c:pt idx="90">
                  <c:v>19984</c:v>
                </c:pt>
                <c:pt idx="91">
                  <c:v>19752</c:v>
                </c:pt>
                <c:pt idx="92">
                  <c:v>19547</c:v>
                </c:pt>
                <c:pt idx="93">
                  <c:v>19412</c:v>
                </c:pt>
                <c:pt idx="94">
                  <c:v>19296</c:v>
                </c:pt>
                <c:pt idx="95">
                  <c:v>19318</c:v>
                </c:pt>
                <c:pt idx="96">
                  <c:v>18677</c:v>
                </c:pt>
                <c:pt idx="97">
                  <c:v>18322</c:v>
                </c:pt>
                <c:pt idx="98">
                  <c:v>18087</c:v>
                </c:pt>
                <c:pt idx="99">
                  <c:v>18108</c:v>
                </c:pt>
                <c:pt idx="100">
                  <c:v>18105</c:v>
                </c:pt>
                <c:pt idx="101">
                  <c:v>17949</c:v>
                </c:pt>
                <c:pt idx="102">
                  <c:v>17890</c:v>
                </c:pt>
                <c:pt idx="103">
                  <c:v>17834</c:v>
                </c:pt>
                <c:pt idx="104">
                  <c:v>17680</c:v>
                </c:pt>
                <c:pt idx="105">
                  <c:v>17512</c:v>
                </c:pt>
                <c:pt idx="106">
                  <c:v>17754</c:v>
                </c:pt>
                <c:pt idx="107">
                  <c:v>17589</c:v>
                </c:pt>
                <c:pt idx="108">
                  <c:v>17834</c:v>
                </c:pt>
                <c:pt idx="109">
                  <c:v>18309</c:v>
                </c:pt>
                <c:pt idx="110">
                  <c:v>18164</c:v>
                </c:pt>
                <c:pt idx="111">
                  <c:v>18291</c:v>
                </c:pt>
                <c:pt idx="112">
                  <c:v>18706</c:v>
                </c:pt>
                <c:pt idx="113">
                  <c:v>18353</c:v>
                </c:pt>
                <c:pt idx="114">
                  <c:v>18778</c:v>
                </c:pt>
                <c:pt idx="115">
                  <c:v>18863</c:v>
                </c:pt>
                <c:pt idx="116">
                  <c:v>18694</c:v>
                </c:pt>
                <c:pt idx="117">
                  <c:v>18943</c:v>
                </c:pt>
                <c:pt idx="118">
                  <c:v>19470</c:v>
                </c:pt>
                <c:pt idx="119">
                  <c:v>19522</c:v>
                </c:pt>
                <c:pt idx="120">
                  <c:v>19408</c:v>
                </c:pt>
                <c:pt idx="121">
                  <c:v>19469</c:v>
                </c:pt>
                <c:pt idx="122">
                  <c:v>19249</c:v>
                </c:pt>
                <c:pt idx="123">
                  <c:v>19529</c:v>
                </c:pt>
                <c:pt idx="124">
                  <c:v>19187</c:v>
                </c:pt>
                <c:pt idx="125">
                  <c:v>19607</c:v>
                </c:pt>
                <c:pt idx="126">
                  <c:v>19703</c:v>
                </c:pt>
                <c:pt idx="127">
                  <c:v>19845</c:v>
                </c:pt>
                <c:pt idx="128">
                  <c:v>19946</c:v>
                </c:pt>
                <c:pt idx="129">
                  <c:v>20134</c:v>
                </c:pt>
                <c:pt idx="130">
                  <c:v>19966</c:v>
                </c:pt>
                <c:pt idx="131">
                  <c:v>20464</c:v>
                </c:pt>
                <c:pt idx="132">
                  <c:v>21627</c:v>
                </c:pt>
                <c:pt idx="133">
                  <c:v>21744</c:v>
                </c:pt>
                <c:pt idx="134">
                  <c:v>22314</c:v>
                </c:pt>
                <c:pt idx="135">
                  <c:v>23219</c:v>
                </c:pt>
                <c:pt idx="136">
                  <c:v>23520</c:v>
                </c:pt>
                <c:pt idx="137">
                  <c:v>23551</c:v>
                </c:pt>
                <c:pt idx="138">
                  <c:v>23697</c:v>
                </c:pt>
                <c:pt idx="139">
                  <c:v>23718</c:v>
                </c:pt>
                <c:pt idx="140">
                  <c:v>23921</c:v>
                </c:pt>
                <c:pt idx="141">
                  <c:v>23847</c:v>
                </c:pt>
                <c:pt idx="142">
                  <c:v>23215</c:v>
                </c:pt>
                <c:pt idx="143">
                  <c:v>22580</c:v>
                </c:pt>
                <c:pt idx="144">
                  <c:v>21867</c:v>
                </c:pt>
                <c:pt idx="145">
                  <c:v>21203</c:v>
                </c:pt>
                <c:pt idx="146">
                  <c:v>20570</c:v>
                </c:pt>
                <c:pt idx="147">
                  <c:v>19442</c:v>
                </c:pt>
                <c:pt idx="148">
                  <c:v>18872</c:v>
                </c:pt>
                <c:pt idx="149">
                  <c:v>18784</c:v>
                </c:pt>
                <c:pt idx="150">
                  <c:v>17963</c:v>
                </c:pt>
                <c:pt idx="151">
                  <c:v>17718</c:v>
                </c:pt>
                <c:pt idx="152">
                  <c:v>17647</c:v>
                </c:pt>
                <c:pt idx="153">
                  <c:v>17386</c:v>
                </c:pt>
                <c:pt idx="154">
                  <c:v>17407</c:v>
                </c:pt>
                <c:pt idx="155">
                  <c:v>17673</c:v>
                </c:pt>
                <c:pt idx="156">
                  <c:v>17237</c:v>
                </c:pt>
                <c:pt idx="157">
                  <c:v>17391</c:v>
                </c:pt>
                <c:pt idx="158">
                  <c:v>18102</c:v>
                </c:pt>
                <c:pt idx="159">
                  <c:v>17953</c:v>
                </c:pt>
                <c:pt idx="160">
                  <c:v>18134</c:v>
                </c:pt>
                <c:pt idx="161">
                  <c:v>18166</c:v>
                </c:pt>
                <c:pt idx="162">
                  <c:v>18344</c:v>
                </c:pt>
                <c:pt idx="163">
                  <c:v>18512</c:v>
                </c:pt>
                <c:pt idx="164">
                  <c:v>18689</c:v>
                </c:pt>
                <c:pt idx="165">
                  <c:v>18844</c:v>
                </c:pt>
                <c:pt idx="166">
                  <c:v>18884</c:v>
                </c:pt>
                <c:pt idx="167">
                  <c:v>19013</c:v>
                </c:pt>
                <c:pt idx="168">
                  <c:v>19037</c:v>
                </c:pt>
                <c:pt idx="169">
                  <c:v>19198</c:v>
                </c:pt>
                <c:pt idx="170">
                  <c:v>18501</c:v>
                </c:pt>
                <c:pt idx="171">
                  <c:v>18301</c:v>
                </c:pt>
                <c:pt idx="172">
                  <c:v>18620</c:v>
                </c:pt>
                <c:pt idx="173">
                  <c:v>18320</c:v>
                </c:pt>
                <c:pt idx="174">
                  <c:v>18409</c:v>
                </c:pt>
                <c:pt idx="175">
                  <c:v>18383</c:v>
                </c:pt>
                <c:pt idx="176">
                  <c:v>18696</c:v>
                </c:pt>
                <c:pt idx="177">
                  <c:v>18946</c:v>
                </c:pt>
                <c:pt idx="178">
                  <c:v>19603</c:v>
                </c:pt>
                <c:pt idx="179">
                  <c:v>19487</c:v>
                </c:pt>
                <c:pt idx="180">
                  <c:v>19754</c:v>
                </c:pt>
                <c:pt idx="181">
                  <c:v>20201</c:v>
                </c:pt>
                <c:pt idx="182">
                  <c:v>20459</c:v>
                </c:pt>
                <c:pt idx="183">
                  <c:v>20663</c:v>
                </c:pt>
                <c:pt idx="184">
                  <c:v>20825</c:v>
                </c:pt>
                <c:pt idx="185">
                  <c:v>20918</c:v>
                </c:pt>
                <c:pt idx="186">
                  <c:v>21396</c:v>
                </c:pt>
                <c:pt idx="187">
                  <c:v>21518</c:v>
                </c:pt>
                <c:pt idx="188">
                  <c:v>20942</c:v>
                </c:pt>
                <c:pt idx="189">
                  <c:v>20893</c:v>
                </c:pt>
                <c:pt idx="190">
                  <c:v>20902</c:v>
                </c:pt>
                <c:pt idx="191">
                  <c:v>20870</c:v>
                </c:pt>
                <c:pt idx="192">
                  <c:v>20916</c:v>
                </c:pt>
                <c:pt idx="193">
                  <c:v>21115</c:v>
                </c:pt>
                <c:pt idx="194">
                  <c:v>21246</c:v>
                </c:pt>
                <c:pt idx="195">
                  <c:v>21908</c:v>
                </c:pt>
                <c:pt idx="196">
                  <c:v>21750</c:v>
                </c:pt>
                <c:pt idx="197">
                  <c:v>21990</c:v>
                </c:pt>
                <c:pt idx="198">
                  <c:v>22248</c:v>
                </c:pt>
                <c:pt idx="199">
                  <c:v>22369</c:v>
                </c:pt>
                <c:pt idx="200">
                  <c:v>22506</c:v>
                </c:pt>
                <c:pt idx="201">
                  <c:v>22999</c:v>
                </c:pt>
                <c:pt idx="202">
                  <c:v>22548</c:v>
                </c:pt>
                <c:pt idx="203">
                  <c:v>22556</c:v>
                </c:pt>
                <c:pt idx="204">
                  <c:v>22989</c:v>
                </c:pt>
                <c:pt idx="205">
                  <c:v>22333</c:v>
                </c:pt>
                <c:pt idx="206">
                  <c:v>22162</c:v>
                </c:pt>
                <c:pt idx="207">
                  <c:v>22172</c:v>
                </c:pt>
                <c:pt idx="208">
                  <c:v>21818</c:v>
                </c:pt>
                <c:pt idx="209">
                  <c:v>21815</c:v>
                </c:pt>
                <c:pt idx="210">
                  <c:v>21029</c:v>
                </c:pt>
                <c:pt idx="211">
                  <c:v>20613</c:v>
                </c:pt>
                <c:pt idx="212">
                  <c:v>20425</c:v>
                </c:pt>
                <c:pt idx="213">
                  <c:v>20147</c:v>
                </c:pt>
                <c:pt idx="214">
                  <c:v>19910</c:v>
                </c:pt>
                <c:pt idx="215">
                  <c:v>19650</c:v>
                </c:pt>
                <c:pt idx="216">
                  <c:v>19419</c:v>
                </c:pt>
                <c:pt idx="217">
                  <c:v>19389</c:v>
                </c:pt>
                <c:pt idx="218">
                  <c:v>19936</c:v>
                </c:pt>
                <c:pt idx="219">
                  <c:v>19547</c:v>
                </c:pt>
                <c:pt idx="220">
                  <c:v>20013</c:v>
                </c:pt>
                <c:pt idx="221">
                  <c:v>20202</c:v>
                </c:pt>
                <c:pt idx="222">
                  <c:v>20362</c:v>
                </c:pt>
                <c:pt idx="223">
                  <c:v>20476</c:v>
                </c:pt>
                <c:pt idx="224">
                  <c:v>21106</c:v>
                </c:pt>
                <c:pt idx="225">
                  <c:v>20788</c:v>
                </c:pt>
                <c:pt idx="226">
                  <c:v>20933</c:v>
                </c:pt>
                <c:pt idx="227">
                  <c:v>21381</c:v>
                </c:pt>
                <c:pt idx="228">
                  <c:v>21189</c:v>
                </c:pt>
                <c:pt idx="229">
                  <c:v>21729</c:v>
                </c:pt>
                <c:pt idx="230">
                  <c:v>20916</c:v>
                </c:pt>
                <c:pt idx="231">
                  <c:v>20724</c:v>
                </c:pt>
                <c:pt idx="232">
                  <c:v>20265</c:v>
                </c:pt>
                <c:pt idx="233">
                  <c:v>19741</c:v>
                </c:pt>
                <c:pt idx="234">
                  <c:v>19643</c:v>
                </c:pt>
                <c:pt idx="235">
                  <c:v>19237</c:v>
                </c:pt>
                <c:pt idx="236">
                  <c:v>18492</c:v>
                </c:pt>
                <c:pt idx="237">
                  <c:v>18349</c:v>
                </c:pt>
                <c:pt idx="238">
                  <c:v>18407</c:v>
                </c:pt>
                <c:pt idx="239">
                  <c:v>17998</c:v>
                </c:pt>
                <c:pt idx="240">
                  <c:v>18049</c:v>
                </c:pt>
                <c:pt idx="241">
                  <c:v>17785</c:v>
                </c:pt>
                <c:pt idx="242">
                  <c:v>18038</c:v>
                </c:pt>
                <c:pt idx="243">
                  <c:v>17977</c:v>
                </c:pt>
                <c:pt idx="244">
                  <c:v>18072</c:v>
                </c:pt>
                <c:pt idx="245">
                  <c:v>18140</c:v>
                </c:pt>
                <c:pt idx="246">
                  <c:v>18209</c:v>
                </c:pt>
                <c:pt idx="247">
                  <c:v>18632</c:v>
                </c:pt>
                <c:pt idx="248">
                  <c:v>18041</c:v>
                </c:pt>
                <c:pt idx="249">
                  <c:v>16629</c:v>
                </c:pt>
                <c:pt idx="250">
                  <c:v>15123</c:v>
                </c:pt>
                <c:pt idx="251">
                  <c:v>13817</c:v>
                </c:pt>
                <c:pt idx="252">
                  <c:v>12926</c:v>
                </c:pt>
                <c:pt idx="253">
                  <c:v>12443</c:v>
                </c:pt>
                <c:pt idx="254">
                  <c:v>12258</c:v>
                </c:pt>
                <c:pt idx="255">
                  <c:v>12429</c:v>
                </c:pt>
                <c:pt idx="256">
                  <c:v>12597</c:v>
                </c:pt>
                <c:pt idx="257">
                  <c:v>13122</c:v>
                </c:pt>
                <c:pt idx="258">
                  <c:v>13080</c:v>
                </c:pt>
                <c:pt idx="259">
                  <c:v>13015</c:v>
                </c:pt>
                <c:pt idx="260">
                  <c:v>14096</c:v>
                </c:pt>
                <c:pt idx="261">
                  <c:v>15978</c:v>
                </c:pt>
                <c:pt idx="262">
                  <c:v>17641</c:v>
                </c:pt>
                <c:pt idx="263">
                  <c:v>19369</c:v>
                </c:pt>
                <c:pt idx="264">
                  <c:v>20320</c:v>
                </c:pt>
                <c:pt idx="265">
                  <c:v>20657</c:v>
                </c:pt>
                <c:pt idx="266">
                  <c:v>20974</c:v>
                </c:pt>
                <c:pt idx="267">
                  <c:v>20966</c:v>
                </c:pt>
                <c:pt idx="268">
                  <c:v>21096</c:v>
                </c:pt>
                <c:pt idx="269">
                  <c:v>21032</c:v>
                </c:pt>
                <c:pt idx="270">
                  <c:v>21106</c:v>
                </c:pt>
              </c:numCache>
            </c:numRef>
          </c:val>
          <c:smooth val="0"/>
          <c:extLst>
            <c:ext xmlns:c16="http://schemas.microsoft.com/office/drawing/2014/chart" uri="{C3380CC4-5D6E-409C-BE32-E72D297353CC}">
              <c16:uniqueId val="{00000001-4AED-493D-B6D2-168DC1D57E9A}"/>
            </c:ext>
          </c:extLst>
        </c:ser>
        <c:ser>
          <c:idx val="2"/>
          <c:order val="2"/>
          <c:tx>
            <c:v>Texas</c:v>
          </c:tx>
          <c:spPr>
            <a:ln w="25400">
              <a:solidFill>
                <a:srgbClr val="999933"/>
              </a:solidFill>
              <a:prstDash val="solid"/>
            </a:ln>
          </c:spPr>
          <c:marker>
            <c:symbol val="square"/>
            <c:size val="3"/>
            <c:spPr>
              <a:noFill/>
              <a:ln w="9525">
                <a:noFill/>
              </a:ln>
            </c:spPr>
          </c:marker>
          <c:cat>
            <c:strRef>
              <c:f>'From State&amp;Country +Charts'!$B$208:$B$478</c:f>
              <c:strCache>
                <c:ptCount val="271"/>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strCache>
            </c:strRef>
          </c:cat>
          <c:val>
            <c:numRef>
              <c:f>'From State&amp;Country +Charts'!$CF$208:$CF$478</c:f>
              <c:numCache>
                <c:formatCode>General_)</c:formatCode>
                <c:ptCount val="271"/>
                <c:pt idx="0">
                  <c:v>6209</c:v>
                </c:pt>
                <c:pt idx="1">
                  <c:v>6022</c:v>
                </c:pt>
                <c:pt idx="2">
                  <c:v>5941</c:v>
                </c:pt>
                <c:pt idx="3">
                  <c:v>5751</c:v>
                </c:pt>
                <c:pt idx="4">
                  <c:v>5680</c:v>
                </c:pt>
                <c:pt idx="5">
                  <c:v>5619</c:v>
                </c:pt>
                <c:pt idx="6">
                  <c:v>5736</c:v>
                </c:pt>
                <c:pt idx="7">
                  <c:v>5789</c:v>
                </c:pt>
                <c:pt idx="8">
                  <c:v>5826</c:v>
                </c:pt>
                <c:pt idx="9">
                  <c:v>5980</c:v>
                </c:pt>
                <c:pt idx="10">
                  <c:v>5897</c:v>
                </c:pt>
                <c:pt idx="11">
                  <c:v>6070</c:v>
                </c:pt>
                <c:pt idx="12">
                  <c:v>6163</c:v>
                </c:pt>
                <c:pt idx="13">
                  <c:v>6199</c:v>
                </c:pt>
                <c:pt idx="14">
                  <c:v>6529</c:v>
                </c:pt>
                <c:pt idx="15">
                  <c:v>6643</c:v>
                </c:pt>
                <c:pt idx="16">
                  <c:v>6705</c:v>
                </c:pt>
                <c:pt idx="17">
                  <c:v>6793</c:v>
                </c:pt>
                <c:pt idx="18">
                  <c:v>6942</c:v>
                </c:pt>
                <c:pt idx="19">
                  <c:v>6948</c:v>
                </c:pt>
                <c:pt idx="20">
                  <c:v>7080</c:v>
                </c:pt>
                <c:pt idx="21">
                  <c:v>6943</c:v>
                </c:pt>
                <c:pt idx="22">
                  <c:v>6924</c:v>
                </c:pt>
                <c:pt idx="23">
                  <c:v>6959</c:v>
                </c:pt>
                <c:pt idx="24">
                  <c:v>6778</c:v>
                </c:pt>
                <c:pt idx="25">
                  <c:v>6810</c:v>
                </c:pt>
                <c:pt idx="26">
                  <c:v>6688</c:v>
                </c:pt>
                <c:pt idx="27">
                  <c:v>6650</c:v>
                </c:pt>
                <c:pt idx="28">
                  <c:v>6631</c:v>
                </c:pt>
                <c:pt idx="29">
                  <c:v>6708</c:v>
                </c:pt>
                <c:pt idx="30">
                  <c:v>6261</c:v>
                </c:pt>
                <c:pt idx="31">
                  <c:v>6162</c:v>
                </c:pt>
                <c:pt idx="32">
                  <c:v>6052</c:v>
                </c:pt>
                <c:pt idx="33">
                  <c:v>6046</c:v>
                </c:pt>
                <c:pt idx="34">
                  <c:v>6007</c:v>
                </c:pt>
                <c:pt idx="35">
                  <c:v>5933</c:v>
                </c:pt>
                <c:pt idx="36">
                  <c:v>5873</c:v>
                </c:pt>
                <c:pt idx="37">
                  <c:v>5929</c:v>
                </c:pt>
                <c:pt idx="38">
                  <c:v>5672</c:v>
                </c:pt>
                <c:pt idx="39">
                  <c:v>5625</c:v>
                </c:pt>
                <c:pt idx="40">
                  <c:v>5663</c:v>
                </c:pt>
                <c:pt idx="41">
                  <c:v>5499</c:v>
                </c:pt>
                <c:pt idx="42">
                  <c:v>5463</c:v>
                </c:pt>
                <c:pt idx="43">
                  <c:v>5461</c:v>
                </c:pt>
                <c:pt idx="44">
                  <c:v>5486</c:v>
                </c:pt>
                <c:pt idx="45">
                  <c:v>5389</c:v>
                </c:pt>
                <c:pt idx="46">
                  <c:v>5378</c:v>
                </c:pt>
                <c:pt idx="47">
                  <c:v>5273</c:v>
                </c:pt>
                <c:pt idx="48">
                  <c:v>5226</c:v>
                </c:pt>
                <c:pt idx="49">
                  <c:v>5181</c:v>
                </c:pt>
                <c:pt idx="50">
                  <c:v>5181</c:v>
                </c:pt>
                <c:pt idx="51">
                  <c:v>5139</c:v>
                </c:pt>
                <c:pt idx="52">
                  <c:v>5175</c:v>
                </c:pt>
                <c:pt idx="53">
                  <c:v>5189</c:v>
                </c:pt>
                <c:pt idx="54">
                  <c:v>5255</c:v>
                </c:pt>
                <c:pt idx="55">
                  <c:v>5301</c:v>
                </c:pt>
                <c:pt idx="56">
                  <c:v>5227</c:v>
                </c:pt>
                <c:pt idx="57">
                  <c:v>5227</c:v>
                </c:pt>
                <c:pt idx="58">
                  <c:v>5345</c:v>
                </c:pt>
                <c:pt idx="59">
                  <c:v>5416</c:v>
                </c:pt>
                <c:pt idx="60">
                  <c:v>5597</c:v>
                </c:pt>
                <c:pt idx="61">
                  <c:v>5561</c:v>
                </c:pt>
                <c:pt idx="62">
                  <c:v>5656</c:v>
                </c:pt>
                <c:pt idx="63">
                  <c:v>5922</c:v>
                </c:pt>
                <c:pt idx="64">
                  <c:v>5823</c:v>
                </c:pt>
                <c:pt idx="65">
                  <c:v>5838</c:v>
                </c:pt>
                <c:pt idx="66">
                  <c:v>5906</c:v>
                </c:pt>
                <c:pt idx="67">
                  <c:v>5898</c:v>
                </c:pt>
                <c:pt idx="68">
                  <c:v>5894</c:v>
                </c:pt>
                <c:pt idx="69">
                  <c:v>6060</c:v>
                </c:pt>
                <c:pt idx="70">
                  <c:v>5989</c:v>
                </c:pt>
                <c:pt idx="71">
                  <c:v>5954</c:v>
                </c:pt>
                <c:pt idx="72">
                  <c:v>6062</c:v>
                </c:pt>
                <c:pt idx="73">
                  <c:v>6113</c:v>
                </c:pt>
                <c:pt idx="74">
                  <c:v>6206</c:v>
                </c:pt>
                <c:pt idx="75">
                  <c:v>6100</c:v>
                </c:pt>
                <c:pt idx="76">
                  <c:v>6162</c:v>
                </c:pt>
                <c:pt idx="77">
                  <c:v>6508</c:v>
                </c:pt>
                <c:pt idx="78">
                  <c:v>6576</c:v>
                </c:pt>
                <c:pt idx="79">
                  <c:v>6692</c:v>
                </c:pt>
                <c:pt idx="80">
                  <c:v>6993</c:v>
                </c:pt>
                <c:pt idx="81">
                  <c:v>7024</c:v>
                </c:pt>
                <c:pt idx="82">
                  <c:v>7114</c:v>
                </c:pt>
                <c:pt idx="83">
                  <c:v>7331</c:v>
                </c:pt>
                <c:pt idx="84">
                  <c:v>7431</c:v>
                </c:pt>
                <c:pt idx="85">
                  <c:v>7542</c:v>
                </c:pt>
                <c:pt idx="86">
                  <c:v>7798</c:v>
                </c:pt>
                <c:pt idx="87">
                  <c:v>7825</c:v>
                </c:pt>
                <c:pt idx="88">
                  <c:v>7907</c:v>
                </c:pt>
                <c:pt idx="89">
                  <c:v>7840</c:v>
                </c:pt>
                <c:pt idx="90">
                  <c:v>7789</c:v>
                </c:pt>
                <c:pt idx="91">
                  <c:v>7799</c:v>
                </c:pt>
                <c:pt idx="92">
                  <c:v>7737</c:v>
                </c:pt>
                <c:pt idx="93">
                  <c:v>7685</c:v>
                </c:pt>
                <c:pt idx="94">
                  <c:v>7654</c:v>
                </c:pt>
                <c:pt idx="95">
                  <c:v>7577</c:v>
                </c:pt>
                <c:pt idx="96">
                  <c:v>7250</c:v>
                </c:pt>
                <c:pt idx="97">
                  <c:v>7070</c:v>
                </c:pt>
                <c:pt idx="98">
                  <c:v>6853</c:v>
                </c:pt>
                <c:pt idx="99">
                  <c:v>6839</c:v>
                </c:pt>
                <c:pt idx="100">
                  <c:v>6777</c:v>
                </c:pt>
                <c:pt idx="101">
                  <c:v>6760</c:v>
                </c:pt>
                <c:pt idx="102">
                  <c:v>6721</c:v>
                </c:pt>
                <c:pt idx="103">
                  <c:v>6719</c:v>
                </c:pt>
                <c:pt idx="104">
                  <c:v>6690</c:v>
                </c:pt>
                <c:pt idx="105">
                  <c:v>6656</c:v>
                </c:pt>
                <c:pt idx="106">
                  <c:v>6705</c:v>
                </c:pt>
                <c:pt idx="107">
                  <c:v>6593</c:v>
                </c:pt>
                <c:pt idx="108">
                  <c:v>6623</c:v>
                </c:pt>
                <c:pt idx="109">
                  <c:v>6789</c:v>
                </c:pt>
                <c:pt idx="110">
                  <c:v>6708</c:v>
                </c:pt>
                <c:pt idx="111">
                  <c:v>6755</c:v>
                </c:pt>
                <c:pt idx="112">
                  <c:v>6787</c:v>
                </c:pt>
                <c:pt idx="113">
                  <c:v>6505</c:v>
                </c:pt>
                <c:pt idx="114">
                  <c:v>6569</c:v>
                </c:pt>
                <c:pt idx="115">
                  <c:v>6483</c:v>
                </c:pt>
                <c:pt idx="116">
                  <c:v>6273</c:v>
                </c:pt>
                <c:pt idx="117">
                  <c:v>6222</c:v>
                </c:pt>
                <c:pt idx="118">
                  <c:v>6272</c:v>
                </c:pt>
                <c:pt idx="119">
                  <c:v>6199</c:v>
                </c:pt>
                <c:pt idx="120">
                  <c:v>6171</c:v>
                </c:pt>
                <c:pt idx="121">
                  <c:v>6128</c:v>
                </c:pt>
                <c:pt idx="122">
                  <c:v>6059</c:v>
                </c:pt>
                <c:pt idx="123">
                  <c:v>6004</c:v>
                </c:pt>
                <c:pt idx="124">
                  <c:v>5854</c:v>
                </c:pt>
                <c:pt idx="125">
                  <c:v>5886</c:v>
                </c:pt>
                <c:pt idx="126">
                  <c:v>5881</c:v>
                </c:pt>
                <c:pt idx="127">
                  <c:v>5850</c:v>
                </c:pt>
                <c:pt idx="128">
                  <c:v>5864</c:v>
                </c:pt>
                <c:pt idx="129">
                  <c:v>5889</c:v>
                </c:pt>
                <c:pt idx="130">
                  <c:v>5897</c:v>
                </c:pt>
                <c:pt idx="131">
                  <c:v>6087</c:v>
                </c:pt>
                <c:pt idx="132">
                  <c:v>6417</c:v>
                </c:pt>
                <c:pt idx="133">
                  <c:v>6465</c:v>
                </c:pt>
                <c:pt idx="134">
                  <c:v>6667</c:v>
                </c:pt>
                <c:pt idx="135">
                  <c:v>6986</c:v>
                </c:pt>
                <c:pt idx="136">
                  <c:v>7179</c:v>
                </c:pt>
                <c:pt idx="137">
                  <c:v>7361</c:v>
                </c:pt>
                <c:pt idx="138">
                  <c:v>7525</c:v>
                </c:pt>
                <c:pt idx="139">
                  <c:v>7708</c:v>
                </c:pt>
                <c:pt idx="140">
                  <c:v>7890</c:v>
                </c:pt>
                <c:pt idx="141">
                  <c:v>8146</c:v>
                </c:pt>
                <c:pt idx="142">
                  <c:v>8131</c:v>
                </c:pt>
                <c:pt idx="143">
                  <c:v>8199</c:v>
                </c:pt>
                <c:pt idx="144">
                  <c:v>8291</c:v>
                </c:pt>
                <c:pt idx="145">
                  <c:v>8321</c:v>
                </c:pt>
                <c:pt idx="146">
                  <c:v>8341</c:v>
                </c:pt>
                <c:pt idx="147">
                  <c:v>8191</c:v>
                </c:pt>
                <c:pt idx="148">
                  <c:v>8176</c:v>
                </c:pt>
                <c:pt idx="149">
                  <c:v>8401</c:v>
                </c:pt>
                <c:pt idx="150">
                  <c:v>8202</c:v>
                </c:pt>
                <c:pt idx="151">
                  <c:v>8266</c:v>
                </c:pt>
                <c:pt idx="152">
                  <c:v>8456</c:v>
                </c:pt>
                <c:pt idx="153">
                  <c:v>8388</c:v>
                </c:pt>
                <c:pt idx="154">
                  <c:v>8401</c:v>
                </c:pt>
                <c:pt idx="155">
                  <c:v>8594</c:v>
                </c:pt>
                <c:pt idx="156">
                  <c:v>8432</c:v>
                </c:pt>
                <c:pt idx="157">
                  <c:v>8536</c:v>
                </c:pt>
                <c:pt idx="158">
                  <c:v>8989</c:v>
                </c:pt>
                <c:pt idx="159">
                  <c:v>9012</c:v>
                </c:pt>
                <c:pt idx="160">
                  <c:v>9032</c:v>
                </c:pt>
                <c:pt idx="161">
                  <c:v>8981</c:v>
                </c:pt>
                <c:pt idx="162">
                  <c:v>9051</c:v>
                </c:pt>
                <c:pt idx="163">
                  <c:v>9001</c:v>
                </c:pt>
                <c:pt idx="164">
                  <c:v>9021</c:v>
                </c:pt>
                <c:pt idx="165">
                  <c:v>9013</c:v>
                </c:pt>
                <c:pt idx="166">
                  <c:v>9003</c:v>
                </c:pt>
                <c:pt idx="167">
                  <c:v>8948</c:v>
                </c:pt>
                <c:pt idx="168">
                  <c:v>8958</c:v>
                </c:pt>
                <c:pt idx="169">
                  <c:v>9174</c:v>
                </c:pt>
                <c:pt idx="170">
                  <c:v>8747</c:v>
                </c:pt>
                <c:pt idx="171">
                  <c:v>8681</c:v>
                </c:pt>
                <c:pt idx="172">
                  <c:v>8989</c:v>
                </c:pt>
                <c:pt idx="173">
                  <c:v>8863</c:v>
                </c:pt>
                <c:pt idx="174">
                  <c:v>8939</c:v>
                </c:pt>
                <c:pt idx="175">
                  <c:v>8989</c:v>
                </c:pt>
                <c:pt idx="176">
                  <c:v>9160</c:v>
                </c:pt>
                <c:pt idx="177">
                  <c:v>9291</c:v>
                </c:pt>
                <c:pt idx="178">
                  <c:v>9701</c:v>
                </c:pt>
                <c:pt idx="179">
                  <c:v>9641</c:v>
                </c:pt>
                <c:pt idx="180">
                  <c:v>9752</c:v>
                </c:pt>
                <c:pt idx="181">
                  <c:v>9882</c:v>
                </c:pt>
                <c:pt idx="182">
                  <c:v>9997</c:v>
                </c:pt>
                <c:pt idx="183">
                  <c:v>10109</c:v>
                </c:pt>
                <c:pt idx="184">
                  <c:v>9992</c:v>
                </c:pt>
                <c:pt idx="185">
                  <c:v>10006</c:v>
                </c:pt>
                <c:pt idx="186">
                  <c:v>10213</c:v>
                </c:pt>
                <c:pt idx="187">
                  <c:v>10337</c:v>
                </c:pt>
                <c:pt idx="188">
                  <c:v>10122</c:v>
                </c:pt>
                <c:pt idx="189">
                  <c:v>10138</c:v>
                </c:pt>
                <c:pt idx="190">
                  <c:v>10053</c:v>
                </c:pt>
                <c:pt idx="191">
                  <c:v>10192</c:v>
                </c:pt>
                <c:pt idx="192">
                  <c:v>10303</c:v>
                </c:pt>
                <c:pt idx="193">
                  <c:v>10399</c:v>
                </c:pt>
                <c:pt idx="194">
                  <c:v>10428</c:v>
                </c:pt>
                <c:pt idx="195">
                  <c:v>10813</c:v>
                </c:pt>
                <c:pt idx="196">
                  <c:v>10763</c:v>
                </c:pt>
                <c:pt idx="197">
                  <c:v>10807</c:v>
                </c:pt>
                <c:pt idx="198">
                  <c:v>10892</c:v>
                </c:pt>
                <c:pt idx="199">
                  <c:v>10951</c:v>
                </c:pt>
                <c:pt idx="200">
                  <c:v>11075</c:v>
                </c:pt>
                <c:pt idx="201">
                  <c:v>11286</c:v>
                </c:pt>
                <c:pt idx="202">
                  <c:v>11132</c:v>
                </c:pt>
                <c:pt idx="203">
                  <c:v>11100</c:v>
                </c:pt>
                <c:pt idx="204">
                  <c:v>11516</c:v>
                </c:pt>
                <c:pt idx="205">
                  <c:v>11251</c:v>
                </c:pt>
                <c:pt idx="206">
                  <c:v>11340</c:v>
                </c:pt>
                <c:pt idx="207">
                  <c:v>11456</c:v>
                </c:pt>
                <c:pt idx="208">
                  <c:v>11459</c:v>
                </c:pt>
                <c:pt idx="209">
                  <c:v>11681</c:v>
                </c:pt>
                <c:pt idx="210">
                  <c:v>11524</c:v>
                </c:pt>
                <c:pt idx="211">
                  <c:v>11385</c:v>
                </c:pt>
                <c:pt idx="212">
                  <c:v>11276</c:v>
                </c:pt>
                <c:pt idx="213">
                  <c:v>11297</c:v>
                </c:pt>
                <c:pt idx="214">
                  <c:v>11265</c:v>
                </c:pt>
                <c:pt idx="215">
                  <c:v>11225</c:v>
                </c:pt>
                <c:pt idx="216">
                  <c:v>11115</c:v>
                </c:pt>
                <c:pt idx="217">
                  <c:v>11168</c:v>
                </c:pt>
                <c:pt idx="218">
                  <c:v>11426</c:v>
                </c:pt>
                <c:pt idx="219">
                  <c:v>11041</c:v>
                </c:pt>
                <c:pt idx="220">
                  <c:v>11158</c:v>
                </c:pt>
                <c:pt idx="221">
                  <c:v>11185</c:v>
                </c:pt>
                <c:pt idx="222">
                  <c:v>11118</c:v>
                </c:pt>
                <c:pt idx="223">
                  <c:v>11128</c:v>
                </c:pt>
                <c:pt idx="224">
                  <c:v>11362</c:v>
                </c:pt>
                <c:pt idx="225">
                  <c:v>11111</c:v>
                </c:pt>
                <c:pt idx="226">
                  <c:v>11097</c:v>
                </c:pt>
                <c:pt idx="227">
                  <c:v>11317</c:v>
                </c:pt>
                <c:pt idx="228">
                  <c:v>11038</c:v>
                </c:pt>
                <c:pt idx="229">
                  <c:v>11200</c:v>
                </c:pt>
                <c:pt idx="230">
                  <c:v>10772</c:v>
                </c:pt>
                <c:pt idx="231">
                  <c:v>10740</c:v>
                </c:pt>
                <c:pt idx="232">
                  <c:v>10605</c:v>
                </c:pt>
                <c:pt idx="233">
                  <c:v>10292</c:v>
                </c:pt>
                <c:pt idx="234">
                  <c:v>10261</c:v>
                </c:pt>
                <c:pt idx="235">
                  <c:v>10132</c:v>
                </c:pt>
                <c:pt idx="236">
                  <c:v>9848</c:v>
                </c:pt>
                <c:pt idx="237">
                  <c:v>9839</c:v>
                </c:pt>
                <c:pt idx="238">
                  <c:v>9867</c:v>
                </c:pt>
                <c:pt idx="239">
                  <c:v>9661</c:v>
                </c:pt>
                <c:pt idx="240">
                  <c:v>9598</c:v>
                </c:pt>
                <c:pt idx="241">
                  <c:v>9361</c:v>
                </c:pt>
                <c:pt idx="242">
                  <c:v>9428</c:v>
                </c:pt>
                <c:pt idx="243">
                  <c:v>9385</c:v>
                </c:pt>
                <c:pt idx="244">
                  <c:v>9403</c:v>
                </c:pt>
                <c:pt idx="245">
                  <c:v>9518</c:v>
                </c:pt>
                <c:pt idx="246">
                  <c:v>9594</c:v>
                </c:pt>
                <c:pt idx="247">
                  <c:v>9804</c:v>
                </c:pt>
                <c:pt idx="248">
                  <c:v>9411</c:v>
                </c:pt>
                <c:pt idx="249">
                  <c:v>8666</c:v>
                </c:pt>
                <c:pt idx="250">
                  <c:v>7927</c:v>
                </c:pt>
                <c:pt idx="251">
                  <c:v>7164</c:v>
                </c:pt>
                <c:pt idx="252">
                  <c:v>6776</c:v>
                </c:pt>
                <c:pt idx="253">
                  <c:v>6521</c:v>
                </c:pt>
                <c:pt idx="254">
                  <c:v>6386</c:v>
                </c:pt>
                <c:pt idx="255">
                  <c:v>6452</c:v>
                </c:pt>
                <c:pt idx="256">
                  <c:v>6386</c:v>
                </c:pt>
                <c:pt idx="257">
                  <c:v>6420</c:v>
                </c:pt>
                <c:pt idx="258">
                  <c:v>6236</c:v>
                </c:pt>
                <c:pt idx="259">
                  <c:v>6094</c:v>
                </c:pt>
                <c:pt idx="260">
                  <c:v>6455</c:v>
                </c:pt>
                <c:pt idx="261">
                  <c:v>7222</c:v>
                </c:pt>
                <c:pt idx="262">
                  <c:v>7969</c:v>
                </c:pt>
                <c:pt idx="263">
                  <c:v>8840</c:v>
                </c:pt>
                <c:pt idx="264">
                  <c:v>9306</c:v>
                </c:pt>
                <c:pt idx="265">
                  <c:v>9615</c:v>
                </c:pt>
                <c:pt idx="266">
                  <c:v>9914</c:v>
                </c:pt>
                <c:pt idx="267">
                  <c:v>10003</c:v>
                </c:pt>
                <c:pt idx="268">
                  <c:v>10203</c:v>
                </c:pt>
                <c:pt idx="269">
                  <c:v>10328</c:v>
                </c:pt>
                <c:pt idx="270">
                  <c:v>10535</c:v>
                </c:pt>
              </c:numCache>
            </c:numRef>
          </c:val>
          <c:smooth val="0"/>
          <c:extLst>
            <c:ext xmlns:c16="http://schemas.microsoft.com/office/drawing/2014/chart" uri="{C3380CC4-5D6E-409C-BE32-E72D297353CC}">
              <c16:uniqueId val="{00000002-4AED-493D-B6D2-168DC1D57E9A}"/>
            </c:ext>
          </c:extLst>
        </c:ser>
        <c:ser>
          <c:idx val="3"/>
          <c:order val="3"/>
          <c:tx>
            <c:v>Arizona</c:v>
          </c:tx>
          <c:marker>
            <c:symbol val="none"/>
          </c:marker>
          <c:cat>
            <c:strRef>
              <c:f>'From State&amp;Country +Charts'!$B$208:$B$478</c:f>
              <c:strCache>
                <c:ptCount val="271"/>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strCache>
            </c:strRef>
          </c:cat>
          <c:val>
            <c:numRef>
              <c:f>'From State&amp;Country +Charts'!$CG$208:$CG$478</c:f>
              <c:numCache>
                <c:formatCode>General_)</c:formatCode>
                <c:ptCount val="271"/>
                <c:pt idx="0">
                  <c:v>4339</c:v>
                </c:pt>
                <c:pt idx="1">
                  <c:v>4228</c:v>
                </c:pt>
                <c:pt idx="2">
                  <c:v>4237</c:v>
                </c:pt>
                <c:pt idx="3">
                  <c:v>4134</c:v>
                </c:pt>
                <c:pt idx="4">
                  <c:v>4073</c:v>
                </c:pt>
                <c:pt idx="5">
                  <c:v>4042</c:v>
                </c:pt>
                <c:pt idx="6">
                  <c:v>4142</c:v>
                </c:pt>
                <c:pt idx="7">
                  <c:v>4192</c:v>
                </c:pt>
                <c:pt idx="8">
                  <c:v>4226</c:v>
                </c:pt>
                <c:pt idx="9">
                  <c:v>4375</c:v>
                </c:pt>
                <c:pt idx="10">
                  <c:v>4337</c:v>
                </c:pt>
                <c:pt idx="11">
                  <c:v>4444</c:v>
                </c:pt>
                <c:pt idx="12">
                  <c:v>4555</c:v>
                </c:pt>
                <c:pt idx="13">
                  <c:v>4603</c:v>
                </c:pt>
                <c:pt idx="14">
                  <c:v>4804</c:v>
                </c:pt>
                <c:pt idx="15">
                  <c:v>4870</c:v>
                </c:pt>
                <c:pt idx="16">
                  <c:v>4926</c:v>
                </c:pt>
                <c:pt idx="17">
                  <c:v>4991</c:v>
                </c:pt>
                <c:pt idx="18">
                  <c:v>5122</c:v>
                </c:pt>
                <c:pt idx="19">
                  <c:v>5089</c:v>
                </c:pt>
                <c:pt idx="20">
                  <c:v>5180</c:v>
                </c:pt>
                <c:pt idx="21">
                  <c:v>5020</c:v>
                </c:pt>
                <c:pt idx="22">
                  <c:v>4899</c:v>
                </c:pt>
                <c:pt idx="23">
                  <c:v>4895</c:v>
                </c:pt>
                <c:pt idx="24">
                  <c:v>4737</c:v>
                </c:pt>
                <c:pt idx="25">
                  <c:v>4757</c:v>
                </c:pt>
                <c:pt idx="26">
                  <c:v>4753</c:v>
                </c:pt>
                <c:pt idx="27">
                  <c:v>4780</c:v>
                </c:pt>
                <c:pt idx="28">
                  <c:v>4826</c:v>
                </c:pt>
                <c:pt idx="29">
                  <c:v>4898</c:v>
                </c:pt>
                <c:pt idx="30">
                  <c:v>4560</c:v>
                </c:pt>
                <c:pt idx="31">
                  <c:v>4531</c:v>
                </c:pt>
                <c:pt idx="32">
                  <c:v>4481</c:v>
                </c:pt>
                <c:pt idx="33">
                  <c:v>4458</c:v>
                </c:pt>
                <c:pt idx="34">
                  <c:v>4452</c:v>
                </c:pt>
                <c:pt idx="35">
                  <c:v>4444</c:v>
                </c:pt>
                <c:pt idx="36">
                  <c:v>4383</c:v>
                </c:pt>
                <c:pt idx="37">
                  <c:v>4407</c:v>
                </c:pt>
                <c:pt idx="38">
                  <c:v>4248</c:v>
                </c:pt>
                <c:pt idx="39">
                  <c:v>4191</c:v>
                </c:pt>
                <c:pt idx="40">
                  <c:v>4242</c:v>
                </c:pt>
                <c:pt idx="41">
                  <c:v>4142</c:v>
                </c:pt>
                <c:pt idx="42">
                  <c:v>4166</c:v>
                </c:pt>
                <c:pt idx="43">
                  <c:v>4226</c:v>
                </c:pt>
                <c:pt idx="44">
                  <c:v>4251</c:v>
                </c:pt>
                <c:pt idx="45">
                  <c:v>4289</c:v>
                </c:pt>
                <c:pt idx="46">
                  <c:v>4415</c:v>
                </c:pt>
                <c:pt idx="47">
                  <c:v>4426</c:v>
                </c:pt>
                <c:pt idx="48">
                  <c:v>4466</c:v>
                </c:pt>
                <c:pt idx="49">
                  <c:v>4244</c:v>
                </c:pt>
                <c:pt idx="50">
                  <c:v>4279</c:v>
                </c:pt>
                <c:pt idx="51">
                  <c:v>4301</c:v>
                </c:pt>
                <c:pt idx="52">
                  <c:v>4362</c:v>
                </c:pt>
                <c:pt idx="53">
                  <c:v>4396</c:v>
                </c:pt>
                <c:pt idx="54">
                  <c:v>4492</c:v>
                </c:pt>
                <c:pt idx="55">
                  <c:v>4502</c:v>
                </c:pt>
                <c:pt idx="56">
                  <c:v>4443</c:v>
                </c:pt>
                <c:pt idx="57">
                  <c:v>4461</c:v>
                </c:pt>
                <c:pt idx="58">
                  <c:v>4493</c:v>
                </c:pt>
                <c:pt idx="59">
                  <c:v>4532</c:v>
                </c:pt>
                <c:pt idx="60">
                  <c:v>4697</c:v>
                </c:pt>
                <c:pt idx="61">
                  <c:v>4945</c:v>
                </c:pt>
                <c:pt idx="62">
                  <c:v>4976</c:v>
                </c:pt>
                <c:pt idx="63">
                  <c:v>5188</c:v>
                </c:pt>
                <c:pt idx="64">
                  <c:v>5106</c:v>
                </c:pt>
                <c:pt idx="65">
                  <c:v>5135</c:v>
                </c:pt>
                <c:pt idx="66">
                  <c:v>5155</c:v>
                </c:pt>
                <c:pt idx="67">
                  <c:v>5168</c:v>
                </c:pt>
                <c:pt idx="68">
                  <c:v>5212</c:v>
                </c:pt>
                <c:pt idx="69">
                  <c:v>5340</c:v>
                </c:pt>
                <c:pt idx="70">
                  <c:v>5269</c:v>
                </c:pt>
                <c:pt idx="71">
                  <c:v>5252</c:v>
                </c:pt>
                <c:pt idx="72">
                  <c:v>5322</c:v>
                </c:pt>
                <c:pt idx="73">
                  <c:v>5375</c:v>
                </c:pt>
                <c:pt idx="74">
                  <c:v>5493</c:v>
                </c:pt>
                <c:pt idx="75">
                  <c:v>5408</c:v>
                </c:pt>
                <c:pt idx="76">
                  <c:v>5434</c:v>
                </c:pt>
                <c:pt idx="77">
                  <c:v>5658</c:v>
                </c:pt>
                <c:pt idx="78">
                  <c:v>5688</c:v>
                </c:pt>
                <c:pt idx="79">
                  <c:v>5792</c:v>
                </c:pt>
                <c:pt idx="80">
                  <c:v>6052</c:v>
                </c:pt>
                <c:pt idx="81">
                  <c:v>6101</c:v>
                </c:pt>
                <c:pt idx="82">
                  <c:v>6178</c:v>
                </c:pt>
                <c:pt idx="83">
                  <c:v>6276</c:v>
                </c:pt>
                <c:pt idx="84">
                  <c:v>6399</c:v>
                </c:pt>
                <c:pt idx="85">
                  <c:v>6450</c:v>
                </c:pt>
                <c:pt idx="86">
                  <c:v>6627</c:v>
                </c:pt>
                <c:pt idx="87">
                  <c:v>6647</c:v>
                </c:pt>
                <c:pt idx="88">
                  <c:v>6707</c:v>
                </c:pt>
                <c:pt idx="89">
                  <c:v>6648</c:v>
                </c:pt>
                <c:pt idx="90">
                  <c:v>6597</c:v>
                </c:pt>
                <c:pt idx="91">
                  <c:v>6554</c:v>
                </c:pt>
                <c:pt idx="92">
                  <c:v>6487</c:v>
                </c:pt>
                <c:pt idx="93">
                  <c:v>6430</c:v>
                </c:pt>
                <c:pt idx="94">
                  <c:v>6353</c:v>
                </c:pt>
                <c:pt idx="95">
                  <c:v>6390</c:v>
                </c:pt>
                <c:pt idx="96">
                  <c:v>6117</c:v>
                </c:pt>
                <c:pt idx="97">
                  <c:v>6034</c:v>
                </c:pt>
                <c:pt idx="98">
                  <c:v>5847</c:v>
                </c:pt>
                <c:pt idx="99">
                  <c:v>5821</c:v>
                </c:pt>
                <c:pt idx="100">
                  <c:v>5769</c:v>
                </c:pt>
                <c:pt idx="101">
                  <c:v>5733</c:v>
                </c:pt>
                <c:pt idx="102">
                  <c:v>5732</c:v>
                </c:pt>
                <c:pt idx="103">
                  <c:v>5749</c:v>
                </c:pt>
                <c:pt idx="104">
                  <c:v>5650</c:v>
                </c:pt>
                <c:pt idx="105">
                  <c:v>5612</c:v>
                </c:pt>
                <c:pt idx="106">
                  <c:v>5774</c:v>
                </c:pt>
                <c:pt idx="107">
                  <c:v>5717</c:v>
                </c:pt>
                <c:pt idx="108">
                  <c:v>5761</c:v>
                </c:pt>
                <c:pt idx="109">
                  <c:v>5867</c:v>
                </c:pt>
                <c:pt idx="110">
                  <c:v>5864</c:v>
                </c:pt>
                <c:pt idx="111">
                  <c:v>5942</c:v>
                </c:pt>
                <c:pt idx="112">
                  <c:v>5970</c:v>
                </c:pt>
                <c:pt idx="113">
                  <c:v>5832</c:v>
                </c:pt>
                <c:pt idx="114">
                  <c:v>5890</c:v>
                </c:pt>
                <c:pt idx="115">
                  <c:v>5845</c:v>
                </c:pt>
                <c:pt idx="116">
                  <c:v>5751</c:v>
                </c:pt>
                <c:pt idx="117">
                  <c:v>5735</c:v>
                </c:pt>
                <c:pt idx="118">
                  <c:v>5819</c:v>
                </c:pt>
                <c:pt idx="119">
                  <c:v>5700</c:v>
                </c:pt>
                <c:pt idx="120">
                  <c:v>5603</c:v>
                </c:pt>
                <c:pt idx="121">
                  <c:v>5533</c:v>
                </c:pt>
                <c:pt idx="122">
                  <c:v>5405</c:v>
                </c:pt>
                <c:pt idx="123">
                  <c:v>5349</c:v>
                </c:pt>
                <c:pt idx="124">
                  <c:v>5271</c:v>
                </c:pt>
                <c:pt idx="125">
                  <c:v>5261</c:v>
                </c:pt>
                <c:pt idx="126">
                  <c:v>5232</c:v>
                </c:pt>
                <c:pt idx="127">
                  <c:v>5272</c:v>
                </c:pt>
                <c:pt idx="128">
                  <c:v>5278</c:v>
                </c:pt>
                <c:pt idx="129">
                  <c:v>5257</c:v>
                </c:pt>
                <c:pt idx="130">
                  <c:v>5172</c:v>
                </c:pt>
                <c:pt idx="131">
                  <c:v>5356</c:v>
                </c:pt>
                <c:pt idx="132">
                  <c:v>5742</c:v>
                </c:pt>
                <c:pt idx="133">
                  <c:v>5797</c:v>
                </c:pt>
                <c:pt idx="134">
                  <c:v>5907</c:v>
                </c:pt>
                <c:pt idx="135">
                  <c:v>6070</c:v>
                </c:pt>
                <c:pt idx="136">
                  <c:v>6100</c:v>
                </c:pt>
                <c:pt idx="137">
                  <c:v>6182</c:v>
                </c:pt>
                <c:pt idx="138">
                  <c:v>6276</c:v>
                </c:pt>
                <c:pt idx="139">
                  <c:v>6267</c:v>
                </c:pt>
                <c:pt idx="140">
                  <c:v>6330</c:v>
                </c:pt>
                <c:pt idx="141">
                  <c:v>6544</c:v>
                </c:pt>
                <c:pt idx="142">
                  <c:v>6502</c:v>
                </c:pt>
                <c:pt idx="143">
                  <c:v>6445</c:v>
                </c:pt>
                <c:pt idx="144">
                  <c:v>6368</c:v>
                </c:pt>
                <c:pt idx="145">
                  <c:v>6356</c:v>
                </c:pt>
                <c:pt idx="146">
                  <c:v>6387</c:v>
                </c:pt>
                <c:pt idx="147">
                  <c:v>6402</c:v>
                </c:pt>
                <c:pt idx="148">
                  <c:v>6426</c:v>
                </c:pt>
                <c:pt idx="149">
                  <c:v>6533</c:v>
                </c:pt>
                <c:pt idx="150">
                  <c:v>6390</c:v>
                </c:pt>
                <c:pt idx="151">
                  <c:v>6456</c:v>
                </c:pt>
                <c:pt idx="152">
                  <c:v>6600</c:v>
                </c:pt>
                <c:pt idx="153">
                  <c:v>6534</c:v>
                </c:pt>
                <c:pt idx="154">
                  <c:v>6558</c:v>
                </c:pt>
                <c:pt idx="155">
                  <c:v>6669</c:v>
                </c:pt>
                <c:pt idx="156">
                  <c:v>6474</c:v>
                </c:pt>
                <c:pt idx="157">
                  <c:v>6539</c:v>
                </c:pt>
                <c:pt idx="158">
                  <c:v>6759</c:v>
                </c:pt>
                <c:pt idx="159">
                  <c:v>6618</c:v>
                </c:pt>
                <c:pt idx="160">
                  <c:v>6611</c:v>
                </c:pt>
                <c:pt idx="161">
                  <c:v>6601</c:v>
                </c:pt>
                <c:pt idx="162">
                  <c:v>6627</c:v>
                </c:pt>
                <c:pt idx="163">
                  <c:v>6606</c:v>
                </c:pt>
                <c:pt idx="164">
                  <c:v>6577</c:v>
                </c:pt>
                <c:pt idx="165">
                  <c:v>6478</c:v>
                </c:pt>
                <c:pt idx="166">
                  <c:v>6431</c:v>
                </c:pt>
                <c:pt idx="167">
                  <c:v>6508</c:v>
                </c:pt>
                <c:pt idx="168">
                  <c:v>6559</c:v>
                </c:pt>
                <c:pt idx="169">
                  <c:v>6655</c:v>
                </c:pt>
                <c:pt idx="170">
                  <c:v>6489</c:v>
                </c:pt>
                <c:pt idx="171">
                  <c:v>6511</c:v>
                </c:pt>
                <c:pt idx="172">
                  <c:v>6709</c:v>
                </c:pt>
                <c:pt idx="173">
                  <c:v>6637</c:v>
                </c:pt>
                <c:pt idx="174">
                  <c:v>6735</c:v>
                </c:pt>
                <c:pt idx="175">
                  <c:v>6779</c:v>
                </c:pt>
                <c:pt idx="176">
                  <c:v>6918</c:v>
                </c:pt>
                <c:pt idx="177">
                  <c:v>7036</c:v>
                </c:pt>
                <c:pt idx="178">
                  <c:v>7314</c:v>
                </c:pt>
                <c:pt idx="179">
                  <c:v>7252</c:v>
                </c:pt>
                <c:pt idx="180">
                  <c:v>7415</c:v>
                </c:pt>
                <c:pt idx="181">
                  <c:v>7499</c:v>
                </c:pt>
                <c:pt idx="182">
                  <c:v>7536</c:v>
                </c:pt>
                <c:pt idx="183">
                  <c:v>7555</c:v>
                </c:pt>
                <c:pt idx="184">
                  <c:v>7628</c:v>
                </c:pt>
                <c:pt idx="185">
                  <c:v>7705</c:v>
                </c:pt>
                <c:pt idx="186">
                  <c:v>7906</c:v>
                </c:pt>
                <c:pt idx="187">
                  <c:v>7982</c:v>
                </c:pt>
                <c:pt idx="188">
                  <c:v>7891</c:v>
                </c:pt>
                <c:pt idx="189">
                  <c:v>7906</c:v>
                </c:pt>
                <c:pt idx="190">
                  <c:v>7895</c:v>
                </c:pt>
                <c:pt idx="191">
                  <c:v>7973</c:v>
                </c:pt>
                <c:pt idx="192">
                  <c:v>8000</c:v>
                </c:pt>
                <c:pt idx="193">
                  <c:v>8126</c:v>
                </c:pt>
                <c:pt idx="194">
                  <c:v>8207</c:v>
                </c:pt>
                <c:pt idx="195">
                  <c:v>8477</c:v>
                </c:pt>
                <c:pt idx="196">
                  <c:v>8390</c:v>
                </c:pt>
                <c:pt idx="197">
                  <c:v>8395</c:v>
                </c:pt>
                <c:pt idx="198">
                  <c:v>8388</c:v>
                </c:pt>
                <c:pt idx="199">
                  <c:v>8508</c:v>
                </c:pt>
                <c:pt idx="200">
                  <c:v>8547</c:v>
                </c:pt>
                <c:pt idx="201">
                  <c:v>8815</c:v>
                </c:pt>
                <c:pt idx="202">
                  <c:v>8673</c:v>
                </c:pt>
                <c:pt idx="203">
                  <c:v>8682</c:v>
                </c:pt>
                <c:pt idx="204">
                  <c:v>8903</c:v>
                </c:pt>
                <c:pt idx="205">
                  <c:v>8731</c:v>
                </c:pt>
                <c:pt idx="206">
                  <c:v>8692</c:v>
                </c:pt>
                <c:pt idx="207">
                  <c:v>8742</c:v>
                </c:pt>
                <c:pt idx="208">
                  <c:v>8685</c:v>
                </c:pt>
                <c:pt idx="209">
                  <c:v>8783</c:v>
                </c:pt>
                <c:pt idx="210">
                  <c:v>8609</c:v>
                </c:pt>
                <c:pt idx="211">
                  <c:v>8416</c:v>
                </c:pt>
                <c:pt idx="212">
                  <c:v>8354</c:v>
                </c:pt>
                <c:pt idx="213">
                  <c:v>8218</c:v>
                </c:pt>
                <c:pt idx="214">
                  <c:v>8196</c:v>
                </c:pt>
                <c:pt idx="215">
                  <c:v>8034</c:v>
                </c:pt>
                <c:pt idx="216">
                  <c:v>7923</c:v>
                </c:pt>
                <c:pt idx="217">
                  <c:v>7867</c:v>
                </c:pt>
                <c:pt idx="218">
                  <c:v>7991</c:v>
                </c:pt>
                <c:pt idx="219">
                  <c:v>7708</c:v>
                </c:pt>
                <c:pt idx="220">
                  <c:v>7746</c:v>
                </c:pt>
                <c:pt idx="221">
                  <c:v>7743</c:v>
                </c:pt>
                <c:pt idx="222">
                  <c:v>7736</c:v>
                </c:pt>
                <c:pt idx="223">
                  <c:v>7741</c:v>
                </c:pt>
                <c:pt idx="224">
                  <c:v>7789</c:v>
                </c:pt>
                <c:pt idx="225">
                  <c:v>7642</c:v>
                </c:pt>
                <c:pt idx="226">
                  <c:v>7591</c:v>
                </c:pt>
                <c:pt idx="227">
                  <c:v>7721</c:v>
                </c:pt>
                <c:pt idx="228">
                  <c:v>7445</c:v>
                </c:pt>
                <c:pt idx="229">
                  <c:v>7560</c:v>
                </c:pt>
                <c:pt idx="230">
                  <c:v>7318</c:v>
                </c:pt>
                <c:pt idx="231">
                  <c:v>7344</c:v>
                </c:pt>
                <c:pt idx="232">
                  <c:v>7255</c:v>
                </c:pt>
                <c:pt idx="233">
                  <c:v>7069</c:v>
                </c:pt>
                <c:pt idx="234">
                  <c:v>7032</c:v>
                </c:pt>
                <c:pt idx="235">
                  <c:v>6892</c:v>
                </c:pt>
                <c:pt idx="236">
                  <c:v>6766</c:v>
                </c:pt>
                <c:pt idx="237">
                  <c:v>6763</c:v>
                </c:pt>
                <c:pt idx="238">
                  <c:v>6809</c:v>
                </c:pt>
                <c:pt idx="239">
                  <c:v>6698</c:v>
                </c:pt>
                <c:pt idx="240">
                  <c:v>6800</c:v>
                </c:pt>
                <c:pt idx="241">
                  <c:v>6577</c:v>
                </c:pt>
                <c:pt idx="242">
                  <c:v>6547</c:v>
                </c:pt>
                <c:pt idx="243">
                  <c:v>6483</c:v>
                </c:pt>
                <c:pt idx="244">
                  <c:v>6511</c:v>
                </c:pt>
                <c:pt idx="245">
                  <c:v>6521</c:v>
                </c:pt>
                <c:pt idx="246">
                  <c:v>6561</c:v>
                </c:pt>
                <c:pt idx="247">
                  <c:v>6682</c:v>
                </c:pt>
                <c:pt idx="248">
                  <c:v>6464</c:v>
                </c:pt>
                <c:pt idx="249">
                  <c:v>5922</c:v>
                </c:pt>
                <c:pt idx="250">
                  <c:v>5355</c:v>
                </c:pt>
                <c:pt idx="251">
                  <c:v>4815</c:v>
                </c:pt>
                <c:pt idx="252">
                  <c:v>4457</c:v>
                </c:pt>
                <c:pt idx="253">
                  <c:v>4326</c:v>
                </c:pt>
                <c:pt idx="254">
                  <c:v>4266</c:v>
                </c:pt>
                <c:pt idx="255">
                  <c:v>4347</c:v>
                </c:pt>
                <c:pt idx="256">
                  <c:v>4324</c:v>
                </c:pt>
                <c:pt idx="257">
                  <c:v>4394</c:v>
                </c:pt>
                <c:pt idx="258">
                  <c:v>4304</c:v>
                </c:pt>
                <c:pt idx="259">
                  <c:v>4260</c:v>
                </c:pt>
                <c:pt idx="260">
                  <c:v>4567</c:v>
                </c:pt>
                <c:pt idx="261">
                  <c:v>5164</c:v>
                </c:pt>
                <c:pt idx="262">
                  <c:v>5748</c:v>
                </c:pt>
                <c:pt idx="263">
                  <c:v>6450</c:v>
                </c:pt>
                <c:pt idx="264">
                  <c:v>6877</c:v>
                </c:pt>
                <c:pt idx="265">
                  <c:v>7094</c:v>
                </c:pt>
                <c:pt idx="266">
                  <c:v>7277</c:v>
                </c:pt>
                <c:pt idx="267">
                  <c:v>7327</c:v>
                </c:pt>
                <c:pt idx="268">
                  <c:v>7437</c:v>
                </c:pt>
                <c:pt idx="269">
                  <c:v>7532</c:v>
                </c:pt>
                <c:pt idx="270">
                  <c:v>7618</c:v>
                </c:pt>
              </c:numCache>
            </c:numRef>
          </c:val>
          <c:smooth val="0"/>
          <c:extLst>
            <c:ext xmlns:c16="http://schemas.microsoft.com/office/drawing/2014/chart" uri="{C3380CC4-5D6E-409C-BE32-E72D297353CC}">
              <c16:uniqueId val="{00000003-4AED-493D-B6D2-168DC1D57E9A}"/>
            </c:ext>
          </c:extLst>
        </c:ser>
        <c:ser>
          <c:idx val="4"/>
          <c:order val="4"/>
          <c:tx>
            <c:v>Idaho</c:v>
          </c:tx>
          <c:marker>
            <c:symbol val="none"/>
          </c:marker>
          <c:cat>
            <c:strRef>
              <c:f>'From State&amp;Country +Charts'!$B$208:$B$478</c:f>
              <c:strCache>
                <c:ptCount val="271"/>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strCache>
            </c:strRef>
          </c:cat>
          <c:val>
            <c:numRef>
              <c:f>'From State&amp;Country +Charts'!$CH$208:$CH$478</c:f>
              <c:numCache>
                <c:formatCode>General_)</c:formatCode>
                <c:ptCount val="271"/>
                <c:pt idx="0">
                  <c:v>5471</c:v>
                </c:pt>
                <c:pt idx="1">
                  <c:v>5444</c:v>
                </c:pt>
                <c:pt idx="2">
                  <c:v>5488</c:v>
                </c:pt>
                <c:pt idx="3">
                  <c:v>5279</c:v>
                </c:pt>
                <c:pt idx="4">
                  <c:v>5260</c:v>
                </c:pt>
                <c:pt idx="5">
                  <c:v>5269</c:v>
                </c:pt>
                <c:pt idx="6">
                  <c:v>5485</c:v>
                </c:pt>
                <c:pt idx="7">
                  <c:v>5530</c:v>
                </c:pt>
                <c:pt idx="8">
                  <c:v>5590</c:v>
                </c:pt>
                <c:pt idx="9">
                  <c:v>5748</c:v>
                </c:pt>
                <c:pt idx="10">
                  <c:v>5729</c:v>
                </c:pt>
                <c:pt idx="11">
                  <c:v>5853</c:v>
                </c:pt>
                <c:pt idx="12">
                  <c:v>5824</c:v>
                </c:pt>
                <c:pt idx="13">
                  <c:v>5788</c:v>
                </c:pt>
                <c:pt idx="14">
                  <c:v>5976</c:v>
                </c:pt>
                <c:pt idx="15">
                  <c:v>6058</c:v>
                </c:pt>
                <c:pt idx="16">
                  <c:v>6085</c:v>
                </c:pt>
                <c:pt idx="17">
                  <c:v>6096</c:v>
                </c:pt>
                <c:pt idx="18">
                  <c:v>6119</c:v>
                </c:pt>
                <c:pt idx="19">
                  <c:v>6090</c:v>
                </c:pt>
                <c:pt idx="20">
                  <c:v>6143</c:v>
                </c:pt>
                <c:pt idx="21">
                  <c:v>6020</c:v>
                </c:pt>
                <c:pt idx="22">
                  <c:v>5950</c:v>
                </c:pt>
                <c:pt idx="23">
                  <c:v>6019</c:v>
                </c:pt>
                <c:pt idx="24">
                  <c:v>5951</c:v>
                </c:pt>
                <c:pt idx="25">
                  <c:v>5973</c:v>
                </c:pt>
                <c:pt idx="26">
                  <c:v>5895</c:v>
                </c:pt>
                <c:pt idx="27">
                  <c:v>5833</c:v>
                </c:pt>
                <c:pt idx="28">
                  <c:v>5850</c:v>
                </c:pt>
                <c:pt idx="29">
                  <c:v>5969</c:v>
                </c:pt>
                <c:pt idx="30">
                  <c:v>5595</c:v>
                </c:pt>
                <c:pt idx="31">
                  <c:v>5560</c:v>
                </c:pt>
                <c:pt idx="32">
                  <c:v>5458</c:v>
                </c:pt>
                <c:pt idx="33">
                  <c:v>5380</c:v>
                </c:pt>
                <c:pt idx="34">
                  <c:v>5358</c:v>
                </c:pt>
                <c:pt idx="35">
                  <c:v>5315</c:v>
                </c:pt>
                <c:pt idx="36">
                  <c:v>5243</c:v>
                </c:pt>
                <c:pt idx="37">
                  <c:v>5315</c:v>
                </c:pt>
                <c:pt idx="38">
                  <c:v>5192</c:v>
                </c:pt>
                <c:pt idx="39">
                  <c:v>5167</c:v>
                </c:pt>
                <c:pt idx="40">
                  <c:v>5221</c:v>
                </c:pt>
                <c:pt idx="41">
                  <c:v>5120</c:v>
                </c:pt>
                <c:pt idx="42">
                  <c:v>5089</c:v>
                </c:pt>
                <c:pt idx="43">
                  <c:v>5077</c:v>
                </c:pt>
                <c:pt idx="44">
                  <c:v>5145</c:v>
                </c:pt>
                <c:pt idx="45">
                  <c:v>5145</c:v>
                </c:pt>
                <c:pt idx="46">
                  <c:v>5254</c:v>
                </c:pt>
                <c:pt idx="47">
                  <c:v>5135</c:v>
                </c:pt>
                <c:pt idx="48">
                  <c:v>5124</c:v>
                </c:pt>
                <c:pt idx="49">
                  <c:v>5100</c:v>
                </c:pt>
                <c:pt idx="50">
                  <c:v>5086</c:v>
                </c:pt>
                <c:pt idx="51">
                  <c:v>5110</c:v>
                </c:pt>
                <c:pt idx="52">
                  <c:v>5091</c:v>
                </c:pt>
                <c:pt idx="53">
                  <c:v>5113</c:v>
                </c:pt>
                <c:pt idx="54">
                  <c:v>5152</c:v>
                </c:pt>
                <c:pt idx="55">
                  <c:v>5183</c:v>
                </c:pt>
                <c:pt idx="56">
                  <c:v>5056</c:v>
                </c:pt>
                <c:pt idx="57">
                  <c:v>5104</c:v>
                </c:pt>
                <c:pt idx="58">
                  <c:v>5095</c:v>
                </c:pt>
                <c:pt idx="59">
                  <c:v>5103</c:v>
                </c:pt>
                <c:pt idx="60">
                  <c:v>5231</c:v>
                </c:pt>
                <c:pt idx="61">
                  <c:v>5197</c:v>
                </c:pt>
                <c:pt idx="62">
                  <c:v>5237</c:v>
                </c:pt>
                <c:pt idx="63">
                  <c:v>5363</c:v>
                </c:pt>
                <c:pt idx="64">
                  <c:v>5321</c:v>
                </c:pt>
                <c:pt idx="65">
                  <c:v>5312</c:v>
                </c:pt>
                <c:pt idx="66">
                  <c:v>5374</c:v>
                </c:pt>
                <c:pt idx="67">
                  <c:v>5357</c:v>
                </c:pt>
                <c:pt idx="68">
                  <c:v>5313</c:v>
                </c:pt>
                <c:pt idx="69">
                  <c:v>5350</c:v>
                </c:pt>
                <c:pt idx="70">
                  <c:v>5276</c:v>
                </c:pt>
                <c:pt idx="71">
                  <c:v>5271</c:v>
                </c:pt>
                <c:pt idx="72">
                  <c:v>5322</c:v>
                </c:pt>
                <c:pt idx="73">
                  <c:v>5316</c:v>
                </c:pt>
                <c:pt idx="74">
                  <c:v>5362</c:v>
                </c:pt>
                <c:pt idx="75">
                  <c:v>5308</c:v>
                </c:pt>
                <c:pt idx="76">
                  <c:v>5314</c:v>
                </c:pt>
                <c:pt idx="77">
                  <c:v>5487</c:v>
                </c:pt>
                <c:pt idx="78">
                  <c:v>5480</c:v>
                </c:pt>
                <c:pt idx="79">
                  <c:v>5616</c:v>
                </c:pt>
                <c:pt idx="80">
                  <c:v>5850</c:v>
                </c:pt>
                <c:pt idx="81">
                  <c:v>5864</c:v>
                </c:pt>
                <c:pt idx="82">
                  <c:v>5943</c:v>
                </c:pt>
                <c:pt idx="83">
                  <c:v>6018</c:v>
                </c:pt>
                <c:pt idx="84">
                  <c:v>6046</c:v>
                </c:pt>
                <c:pt idx="85">
                  <c:v>6064</c:v>
                </c:pt>
                <c:pt idx="86">
                  <c:v>6232</c:v>
                </c:pt>
                <c:pt idx="87">
                  <c:v>6216</c:v>
                </c:pt>
                <c:pt idx="88">
                  <c:v>6244</c:v>
                </c:pt>
                <c:pt idx="89">
                  <c:v>6192</c:v>
                </c:pt>
                <c:pt idx="90">
                  <c:v>6151</c:v>
                </c:pt>
                <c:pt idx="91">
                  <c:v>6048</c:v>
                </c:pt>
                <c:pt idx="92">
                  <c:v>5989</c:v>
                </c:pt>
                <c:pt idx="93">
                  <c:v>5937</c:v>
                </c:pt>
                <c:pt idx="94">
                  <c:v>5858</c:v>
                </c:pt>
                <c:pt idx="95">
                  <c:v>5886</c:v>
                </c:pt>
                <c:pt idx="96">
                  <c:v>5682</c:v>
                </c:pt>
                <c:pt idx="97">
                  <c:v>5617</c:v>
                </c:pt>
                <c:pt idx="98">
                  <c:v>5500</c:v>
                </c:pt>
                <c:pt idx="99">
                  <c:v>5489</c:v>
                </c:pt>
                <c:pt idx="100">
                  <c:v>5481</c:v>
                </c:pt>
                <c:pt idx="101">
                  <c:v>5499</c:v>
                </c:pt>
                <c:pt idx="102">
                  <c:v>5521</c:v>
                </c:pt>
                <c:pt idx="103">
                  <c:v>5579</c:v>
                </c:pt>
                <c:pt idx="104">
                  <c:v>5614</c:v>
                </c:pt>
                <c:pt idx="105">
                  <c:v>5635</c:v>
                </c:pt>
                <c:pt idx="106">
                  <c:v>5798</c:v>
                </c:pt>
                <c:pt idx="107">
                  <c:v>5745</c:v>
                </c:pt>
                <c:pt idx="108">
                  <c:v>5807</c:v>
                </c:pt>
                <c:pt idx="109">
                  <c:v>5982</c:v>
                </c:pt>
                <c:pt idx="110">
                  <c:v>5954</c:v>
                </c:pt>
                <c:pt idx="111">
                  <c:v>6032</c:v>
                </c:pt>
                <c:pt idx="112">
                  <c:v>6150</c:v>
                </c:pt>
                <c:pt idx="113">
                  <c:v>5975</c:v>
                </c:pt>
                <c:pt idx="114">
                  <c:v>5995</c:v>
                </c:pt>
                <c:pt idx="115">
                  <c:v>5936</c:v>
                </c:pt>
                <c:pt idx="116">
                  <c:v>5806</c:v>
                </c:pt>
                <c:pt idx="117">
                  <c:v>5777</c:v>
                </c:pt>
                <c:pt idx="118">
                  <c:v>5767</c:v>
                </c:pt>
                <c:pt idx="119">
                  <c:v>5649</c:v>
                </c:pt>
                <c:pt idx="120">
                  <c:v>5617</c:v>
                </c:pt>
                <c:pt idx="121">
                  <c:v>5540</c:v>
                </c:pt>
                <c:pt idx="122">
                  <c:v>5437</c:v>
                </c:pt>
                <c:pt idx="123">
                  <c:v>5369</c:v>
                </c:pt>
                <c:pt idx="124">
                  <c:v>5248</c:v>
                </c:pt>
                <c:pt idx="125">
                  <c:v>5195</c:v>
                </c:pt>
                <c:pt idx="126">
                  <c:v>5234</c:v>
                </c:pt>
                <c:pt idx="127">
                  <c:v>5236</c:v>
                </c:pt>
                <c:pt idx="128">
                  <c:v>5219</c:v>
                </c:pt>
                <c:pt idx="129">
                  <c:v>5201</c:v>
                </c:pt>
                <c:pt idx="130">
                  <c:v>5105</c:v>
                </c:pt>
                <c:pt idx="131">
                  <c:v>5237</c:v>
                </c:pt>
                <c:pt idx="132">
                  <c:v>5452</c:v>
                </c:pt>
                <c:pt idx="133">
                  <c:v>5491</c:v>
                </c:pt>
                <c:pt idx="134">
                  <c:v>5609</c:v>
                </c:pt>
                <c:pt idx="135">
                  <c:v>5831</c:v>
                </c:pt>
                <c:pt idx="136">
                  <c:v>5810</c:v>
                </c:pt>
                <c:pt idx="137">
                  <c:v>5898</c:v>
                </c:pt>
                <c:pt idx="138">
                  <c:v>5938</c:v>
                </c:pt>
                <c:pt idx="139">
                  <c:v>6016</c:v>
                </c:pt>
                <c:pt idx="140">
                  <c:v>6081</c:v>
                </c:pt>
                <c:pt idx="141">
                  <c:v>6305</c:v>
                </c:pt>
                <c:pt idx="142">
                  <c:v>6248</c:v>
                </c:pt>
                <c:pt idx="143">
                  <c:v>6217</c:v>
                </c:pt>
                <c:pt idx="144">
                  <c:v>6202</c:v>
                </c:pt>
                <c:pt idx="145">
                  <c:v>6146</c:v>
                </c:pt>
                <c:pt idx="146">
                  <c:v>6075</c:v>
                </c:pt>
                <c:pt idx="147">
                  <c:v>5932</c:v>
                </c:pt>
                <c:pt idx="148">
                  <c:v>5968</c:v>
                </c:pt>
                <c:pt idx="149">
                  <c:v>6106</c:v>
                </c:pt>
                <c:pt idx="150">
                  <c:v>5933</c:v>
                </c:pt>
                <c:pt idx="151">
                  <c:v>5900</c:v>
                </c:pt>
                <c:pt idx="152">
                  <c:v>6054</c:v>
                </c:pt>
                <c:pt idx="153">
                  <c:v>5838</c:v>
                </c:pt>
                <c:pt idx="154">
                  <c:v>5854</c:v>
                </c:pt>
                <c:pt idx="155">
                  <c:v>6009</c:v>
                </c:pt>
                <c:pt idx="156">
                  <c:v>5817</c:v>
                </c:pt>
                <c:pt idx="157">
                  <c:v>5842</c:v>
                </c:pt>
                <c:pt idx="158">
                  <c:v>6061</c:v>
                </c:pt>
                <c:pt idx="159">
                  <c:v>6027</c:v>
                </c:pt>
                <c:pt idx="160">
                  <c:v>6009</c:v>
                </c:pt>
                <c:pt idx="161">
                  <c:v>5999</c:v>
                </c:pt>
                <c:pt idx="162">
                  <c:v>5989</c:v>
                </c:pt>
                <c:pt idx="163">
                  <c:v>5968</c:v>
                </c:pt>
                <c:pt idx="164">
                  <c:v>5853</c:v>
                </c:pt>
                <c:pt idx="165">
                  <c:v>5925</c:v>
                </c:pt>
                <c:pt idx="166">
                  <c:v>5924</c:v>
                </c:pt>
                <c:pt idx="167">
                  <c:v>5896</c:v>
                </c:pt>
                <c:pt idx="168">
                  <c:v>5948</c:v>
                </c:pt>
                <c:pt idx="169">
                  <c:v>6020</c:v>
                </c:pt>
                <c:pt idx="170">
                  <c:v>5775</c:v>
                </c:pt>
                <c:pt idx="171">
                  <c:v>5711</c:v>
                </c:pt>
                <c:pt idx="172">
                  <c:v>5860</c:v>
                </c:pt>
                <c:pt idx="173">
                  <c:v>5740</c:v>
                </c:pt>
                <c:pt idx="174">
                  <c:v>5843</c:v>
                </c:pt>
                <c:pt idx="175">
                  <c:v>5893</c:v>
                </c:pt>
                <c:pt idx="176">
                  <c:v>6015</c:v>
                </c:pt>
                <c:pt idx="177">
                  <c:v>6099</c:v>
                </c:pt>
                <c:pt idx="178">
                  <c:v>6304</c:v>
                </c:pt>
                <c:pt idx="179">
                  <c:v>6293</c:v>
                </c:pt>
                <c:pt idx="180">
                  <c:v>6427</c:v>
                </c:pt>
                <c:pt idx="181">
                  <c:v>6557</c:v>
                </c:pt>
                <c:pt idx="182">
                  <c:v>6719</c:v>
                </c:pt>
                <c:pt idx="183">
                  <c:v>6786</c:v>
                </c:pt>
                <c:pt idx="184">
                  <c:v>6831</c:v>
                </c:pt>
                <c:pt idx="185">
                  <c:v>6860</c:v>
                </c:pt>
                <c:pt idx="186">
                  <c:v>7000</c:v>
                </c:pt>
                <c:pt idx="187">
                  <c:v>7083</c:v>
                </c:pt>
                <c:pt idx="188">
                  <c:v>7006</c:v>
                </c:pt>
                <c:pt idx="189">
                  <c:v>6931</c:v>
                </c:pt>
                <c:pt idx="190">
                  <c:v>6952</c:v>
                </c:pt>
                <c:pt idx="191">
                  <c:v>6966</c:v>
                </c:pt>
                <c:pt idx="192">
                  <c:v>6949</c:v>
                </c:pt>
                <c:pt idx="193">
                  <c:v>6938</c:v>
                </c:pt>
                <c:pt idx="194">
                  <c:v>6896</c:v>
                </c:pt>
                <c:pt idx="195">
                  <c:v>7140</c:v>
                </c:pt>
                <c:pt idx="196">
                  <c:v>7112</c:v>
                </c:pt>
                <c:pt idx="197">
                  <c:v>7149</c:v>
                </c:pt>
                <c:pt idx="198">
                  <c:v>7201</c:v>
                </c:pt>
                <c:pt idx="199">
                  <c:v>7192</c:v>
                </c:pt>
                <c:pt idx="200">
                  <c:v>7226</c:v>
                </c:pt>
                <c:pt idx="201">
                  <c:v>7487</c:v>
                </c:pt>
                <c:pt idx="202">
                  <c:v>7382</c:v>
                </c:pt>
                <c:pt idx="203">
                  <c:v>7315</c:v>
                </c:pt>
                <c:pt idx="204">
                  <c:v>7420</c:v>
                </c:pt>
                <c:pt idx="205">
                  <c:v>7261</c:v>
                </c:pt>
                <c:pt idx="206">
                  <c:v>7216</c:v>
                </c:pt>
                <c:pt idx="207">
                  <c:v>7233</c:v>
                </c:pt>
                <c:pt idx="208">
                  <c:v>7101</c:v>
                </c:pt>
                <c:pt idx="209">
                  <c:v>7203</c:v>
                </c:pt>
                <c:pt idx="210">
                  <c:v>6982</c:v>
                </c:pt>
                <c:pt idx="211">
                  <c:v>6852</c:v>
                </c:pt>
                <c:pt idx="212">
                  <c:v>6775</c:v>
                </c:pt>
                <c:pt idx="213">
                  <c:v>6653</c:v>
                </c:pt>
                <c:pt idx="214">
                  <c:v>6552</c:v>
                </c:pt>
                <c:pt idx="215">
                  <c:v>6500</c:v>
                </c:pt>
                <c:pt idx="216">
                  <c:v>6429</c:v>
                </c:pt>
                <c:pt idx="217">
                  <c:v>6479</c:v>
                </c:pt>
                <c:pt idx="218">
                  <c:v>6609</c:v>
                </c:pt>
                <c:pt idx="219">
                  <c:v>6315</c:v>
                </c:pt>
                <c:pt idx="220">
                  <c:v>6381</c:v>
                </c:pt>
                <c:pt idx="221">
                  <c:v>6366</c:v>
                </c:pt>
                <c:pt idx="222">
                  <c:v>6380</c:v>
                </c:pt>
                <c:pt idx="223">
                  <c:v>6407</c:v>
                </c:pt>
                <c:pt idx="224">
                  <c:v>6578</c:v>
                </c:pt>
                <c:pt idx="225">
                  <c:v>6423</c:v>
                </c:pt>
                <c:pt idx="226">
                  <c:v>6430</c:v>
                </c:pt>
                <c:pt idx="227">
                  <c:v>6554</c:v>
                </c:pt>
                <c:pt idx="228">
                  <c:v>6489</c:v>
                </c:pt>
                <c:pt idx="229">
                  <c:v>6569</c:v>
                </c:pt>
                <c:pt idx="230">
                  <c:v>6383</c:v>
                </c:pt>
                <c:pt idx="231">
                  <c:v>6429</c:v>
                </c:pt>
                <c:pt idx="232">
                  <c:v>6365</c:v>
                </c:pt>
                <c:pt idx="233">
                  <c:v>6205</c:v>
                </c:pt>
                <c:pt idx="234">
                  <c:v>6203</c:v>
                </c:pt>
                <c:pt idx="235">
                  <c:v>6073</c:v>
                </c:pt>
                <c:pt idx="236">
                  <c:v>5863</c:v>
                </c:pt>
                <c:pt idx="237">
                  <c:v>5827</c:v>
                </c:pt>
                <c:pt idx="238">
                  <c:v>5873</c:v>
                </c:pt>
                <c:pt idx="239">
                  <c:v>5761</c:v>
                </c:pt>
                <c:pt idx="240">
                  <c:v>5673</c:v>
                </c:pt>
                <c:pt idx="241">
                  <c:v>5512</c:v>
                </c:pt>
                <c:pt idx="242">
                  <c:v>5437</c:v>
                </c:pt>
                <c:pt idx="243">
                  <c:v>5390</c:v>
                </c:pt>
                <c:pt idx="244">
                  <c:v>5401</c:v>
                </c:pt>
                <c:pt idx="245">
                  <c:v>5419</c:v>
                </c:pt>
                <c:pt idx="246">
                  <c:v>5434</c:v>
                </c:pt>
                <c:pt idx="247">
                  <c:v>5543</c:v>
                </c:pt>
                <c:pt idx="248">
                  <c:v>5330</c:v>
                </c:pt>
                <c:pt idx="249">
                  <c:v>4906</c:v>
                </c:pt>
                <c:pt idx="250">
                  <c:v>4419</c:v>
                </c:pt>
                <c:pt idx="251">
                  <c:v>3992</c:v>
                </c:pt>
                <c:pt idx="252">
                  <c:v>3810</c:v>
                </c:pt>
                <c:pt idx="253">
                  <c:v>3720</c:v>
                </c:pt>
                <c:pt idx="254">
                  <c:v>3784</c:v>
                </c:pt>
                <c:pt idx="255">
                  <c:v>3861</c:v>
                </c:pt>
                <c:pt idx="256">
                  <c:v>3883</c:v>
                </c:pt>
                <c:pt idx="257">
                  <c:v>3974</c:v>
                </c:pt>
                <c:pt idx="258">
                  <c:v>3924</c:v>
                </c:pt>
                <c:pt idx="259">
                  <c:v>3930</c:v>
                </c:pt>
                <c:pt idx="260">
                  <c:v>4185</c:v>
                </c:pt>
                <c:pt idx="261">
                  <c:v>4697</c:v>
                </c:pt>
                <c:pt idx="262">
                  <c:v>5148</c:v>
                </c:pt>
                <c:pt idx="263">
                  <c:v>5628</c:v>
                </c:pt>
                <c:pt idx="264">
                  <c:v>5984</c:v>
                </c:pt>
                <c:pt idx="265">
                  <c:v>6084</c:v>
                </c:pt>
                <c:pt idx="266">
                  <c:v>6151</c:v>
                </c:pt>
                <c:pt idx="267">
                  <c:v>6140</c:v>
                </c:pt>
                <c:pt idx="268">
                  <c:v>6136</c:v>
                </c:pt>
                <c:pt idx="269">
                  <c:v>6183</c:v>
                </c:pt>
                <c:pt idx="270">
                  <c:v>6237</c:v>
                </c:pt>
              </c:numCache>
            </c:numRef>
          </c:val>
          <c:smooth val="0"/>
          <c:extLst>
            <c:ext xmlns:c16="http://schemas.microsoft.com/office/drawing/2014/chart" uri="{C3380CC4-5D6E-409C-BE32-E72D297353CC}">
              <c16:uniqueId val="{00000004-4AED-493D-B6D2-168DC1D57E9A}"/>
            </c:ext>
          </c:extLst>
        </c:ser>
        <c:dLbls>
          <c:showLegendKey val="0"/>
          <c:showVal val="0"/>
          <c:showCatName val="0"/>
          <c:showSerName val="0"/>
          <c:showPercent val="0"/>
          <c:showBubbleSize val="0"/>
        </c:dLbls>
        <c:smooth val="0"/>
        <c:axId val="714697536"/>
        <c:axId val="714685024"/>
      </c:lineChart>
      <c:catAx>
        <c:axId val="714697536"/>
        <c:scaling>
          <c:orientation val="minMax"/>
        </c:scaling>
        <c:delete val="0"/>
        <c:axPos val="b"/>
        <c:numFmt formatCode="mmm\-yy" sourceLinked="0"/>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Calibri"/>
                <a:ea typeface="Calibri"/>
                <a:cs typeface="Calibri"/>
              </a:defRPr>
            </a:pPr>
            <a:endParaRPr lang="en-US"/>
          </a:p>
        </c:txPr>
        <c:crossAx val="714685024"/>
        <c:crosses val="autoZero"/>
        <c:auto val="1"/>
        <c:lblAlgn val="ctr"/>
        <c:lblOffset val="100"/>
        <c:tickLblSkip val="9"/>
        <c:tickMarkSkip val="1"/>
        <c:noMultiLvlLbl val="0"/>
      </c:catAx>
      <c:valAx>
        <c:axId val="71468502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97536"/>
        <c:crosses val="autoZero"/>
        <c:crossBetween val="between"/>
      </c:valAx>
      <c:spPr>
        <a:noFill/>
        <a:ln w="12700">
          <a:solidFill>
            <a:srgbClr val="808080"/>
          </a:solidFill>
          <a:prstDash val="solid"/>
        </a:ln>
      </c:spPr>
    </c:plotArea>
    <c:legend>
      <c:legendPos val="r"/>
      <c:layout>
        <c:manualLayout>
          <c:xMode val="edge"/>
          <c:yMode val="edge"/>
          <c:x val="0.11504108546798709"/>
          <c:y val="0.1143222166331567"/>
          <c:w val="0.62990459455307435"/>
          <c:h val="4.8928439267307736E-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253384</xdr:colOff>
      <xdr:row>33</xdr:row>
      <xdr:rowOff>3018</xdr:rowOff>
    </xdr:from>
    <xdr:to>
      <xdr:col>5</xdr:col>
      <xdr:colOff>226224</xdr:colOff>
      <xdr:row>35</xdr:row>
      <xdr:rowOff>62552</xdr:rowOff>
    </xdr:to>
    <xdr:sp macro="" textlink="">
      <xdr:nvSpPr>
        <xdr:cNvPr id="2061" name="Text Box 13">
          <a:extLst>
            <a:ext uri="{FF2B5EF4-FFF2-40B4-BE49-F238E27FC236}">
              <a16:creationId xmlns:a16="http://schemas.microsoft.com/office/drawing/2014/main" id="{00000000-0008-0000-0000-00000D080000}"/>
            </a:ext>
          </a:extLst>
        </xdr:cNvPr>
        <xdr:cNvSpPr txBox="1">
          <a:spLocks noChangeArrowheads="1"/>
        </xdr:cNvSpPr>
      </xdr:nvSpPr>
      <xdr:spPr bwMode="auto">
        <a:xfrm>
          <a:off x="1542107" y="5344563"/>
          <a:ext cx="2643612" cy="38326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Helv"/>
            </a:rPr>
            <a:t>Negative then text reads "less than";</a:t>
          </a:r>
        </a:p>
        <a:p>
          <a:pPr algn="l" rtl="0">
            <a:defRPr sz="1000"/>
          </a:pPr>
          <a:r>
            <a:rPr lang="en-US" sz="1100" b="0" i="0" strike="noStrike">
              <a:solidFill>
                <a:srgbClr val="000000"/>
              </a:solidFill>
              <a:latin typeface="Helv"/>
            </a:rPr>
            <a:t>positive then text reads "more than</a:t>
          </a:r>
          <a:r>
            <a:rPr lang="en-US" sz="1200" b="0" i="0" strike="noStrike">
              <a:solidFill>
                <a:srgbClr val="000000"/>
              </a:solidFill>
              <a:latin typeface="helv"/>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149629</xdr:colOff>
      <xdr:row>0</xdr:row>
      <xdr:rowOff>0</xdr:rowOff>
    </xdr:from>
    <xdr:to>
      <xdr:col>23</xdr:col>
      <xdr:colOff>648393</xdr:colOff>
      <xdr:row>0</xdr:row>
      <xdr:rowOff>0</xdr:rowOff>
    </xdr:to>
    <xdr:graphicFrame macro="">
      <xdr:nvGraphicFramePr>
        <xdr:cNvPr id="5185368" name="Chart 16">
          <a:extLst>
            <a:ext uri="{FF2B5EF4-FFF2-40B4-BE49-F238E27FC236}">
              <a16:creationId xmlns:a16="http://schemas.microsoft.com/office/drawing/2014/main" id="{00000000-0008-0000-0100-000058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166255</xdr:colOff>
      <xdr:row>0</xdr:row>
      <xdr:rowOff>0</xdr:rowOff>
    </xdr:from>
    <xdr:to>
      <xdr:col>23</xdr:col>
      <xdr:colOff>565265</xdr:colOff>
      <xdr:row>0</xdr:row>
      <xdr:rowOff>0</xdr:rowOff>
    </xdr:to>
    <xdr:graphicFrame macro="">
      <xdr:nvGraphicFramePr>
        <xdr:cNvPr id="5185369" name="Chart 17">
          <a:extLst>
            <a:ext uri="{FF2B5EF4-FFF2-40B4-BE49-F238E27FC236}">
              <a16:creationId xmlns:a16="http://schemas.microsoft.com/office/drawing/2014/main" id="{00000000-0008-0000-0100-000059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157942</xdr:colOff>
      <xdr:row>0</xdr:row>
      <xdr:rowOff>0</xdr:rowOff>
    </xdr:from>
    <xdr:to>
      <xdr:col>23</xdr:col>
      <xdr:colOff>648393</xdr:colOff>
      <xdr:row>0</xdr:row>
      <xdr:rowOff>0</xdr:rowOff>
    </xdr:to>
    <xdr:graphicFrame macro="">
      <xdr:nvGraphicFramePr>
        <xdr:cNvPr id="5185370" name="Chart 19">
          <a:extLst>
            <a:ext uri="{FF2B5EF4-FFF2-40B4-BE49-F238E27FC236}">
              <a16:creationId xmlns:a16="http://schemas.microsoft.com/office/drawing/2014/main" id="{00000000-0008-0000-0100-00005A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108065</xdr:colOff>
      <xdr:row>0</xdr:row>
      <xdr:rowOff>0</xdr:rowOff>
    </xdr:from>
    <xdr:to>
      <xdr:col>23</xdr:col>
      <xdr:colOff>515389</xdr:colOff>
      <xdr:row>0</xdr:row>
      <xdr:rowOff>0</xdr:rowOff>
    </xdr:to>
    <xdr:graphicFrame macro="">
      <xdr:nvGraphicFramePr>
        <xdr:cNvPr id="5185371" name="Chart 22">
          <a:extLst>
            <a:ext uri="{FF2B5EF4-FFF2-40B4-BE49-F238E27FC236}">
              <a16:creationId xmlns:a16="http://schemas.microsoft.com/office/drawing/2014/main" id="{00000000-0008-0000-0100-00005B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157942</xdr:colOff>
      <xdr:row>0</xdr:row>
      <xdr:rowOff>0</xdr:rowOff>
    </xdr:from>
    <xdr:to>
      <xdr:col>23</xdr:col>
      <xdr:colOff>548640</xdr:colOff>
      <xdr:row>0</xdr:row>
      <xdr:rowOff>0</xdr:rowOff>
    </xdr:to>
    <xdr:graphicFrame macro="">
      <xdr:nvGraphicFramePr>
        <xdr:cNvPr id="5185372" name="Chart 25">
          <a:extLst>
            <a:ext uri="{FF2B5EF4-FFF2-40B4-BE49-F238E27FC236}">
              <a16:creationId xmlns:a16="http://schemas.microsoft.com/office/drawing/2014/main" id="{00000000-0008-0000-0100-00005C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24938</xdr:colOff>
      <xdr:row>0</xdr:row>
      <xdr:rowOff>0</xdr:rowOff>
    </xdr:from>
    <xdr:to>
      <xdr:col>41</xdr:col>
      <xdr:colOff>0</xdr:colOff>
      <xdr:row>0</xdr:row>
      <xdr:rowOff>0</xdr:rowOff>
    </xdr:to>
    <xdr:graphicFrame macro="">
      <xdr:nvGraphicFramePr>
        <xdr:cNvPr id="5185373" name="Chart 30">
          <a:extLst>
            <a:ext uri="{FF2B5EF4-FFF2-40B4-BE49-F238E27FC236}">
              <a16:creationId xmlns:a16="http://schemas.microsoft.com/office/drawing/2014/main" id="{00000000-0008-0000-0100-00005D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99</xdr:col>
      <xdr:colOff>81054</xdr:colOff>
      <xdr:row>273</xdr:row>
      <xdr:rowOff>207262</xdr:rowOff>
    </xdr:from>
    <xdr:to>
      <xdr:col>104</xdr:col>
      <xdr:colOff>679585</xdr:colOff>
      <xdr:row>277</xdr:row>
      <xdr:rowOff>180518</xdr:rowOff>
    </xdr:to>
    <xdr:sp macro="" textlink="">
      <xdr:nvSpPr>
        <xdr:cNvPr id="4099" name="Text Box 3">
          <a:extLst>
            <a:ext uri="{FF2B5EF4-FFF2-40B4-BE49-F238E27FC236}">
              <a16:creationId xmlns:a16="http://schemas.microsoft.com/office/drawing/2014/main" id="{00000000-0008-0000-0200-000003100000}"/>
            </a:ext>
          </a:extLst>
        </xdr:cNvPr>
        <xdr:cNvSpPr txBox="1">
          <a:spLocks noChangeArrowheads="1"/>
        </xdr:cNvSpPr>
      </xdr:nvSpPr>
      <xdr:spPr bwMode="auto">
        <a:xfrm>
          <a:off x="77787374" y="52084586"/>
          <a:ext cx="4218915" cy="742384"/>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lnSpc>
              <a:spcPts val="13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lnSpc>
              <a:spcPts val="1100"/>
            </a:lnSpc>
            <a:defRPr sz="1000"/>
          </a:pPr>
          <a:endParaRPr lang="en-US" sz="1200" b="0" i="0" strike="noStrike">
            <a:solidFill>
              <a:srgbClr val="000000"/>
            </a:solidFill>
            <a:latin typeface="helv"/>
          </a:endParaRPr>
        </a:p>
      </xdr:txBody>
    </xdr:sp>
    <xdr:clientData/>
  </xdr:twoCellAnchor>
  <xdr:twoCellAnchor>
    <xdr:from>
      <xdr:col>88</xdr:col>
      <xdr:colOff>16625</xdr:colOff>
      <xdr:row>461</xdr:row>
      <xdr:rowOff>8313</xdr:rowOff>
    </xdr:from>
    <xdr:to>
      <xdr:col>97</xdr:col>
      <xdr:colOff>723207</xdr:colOff>
      <xdr:row>480</xdr:row>
      <xdr:rowOff>24938</xdr:rowOff>
    </xdr:to>
    <xdr:graphicFrame macro="">
      <xdr:nvGraphicFramePr>
        <xdr:cNvPr id="5559940" name="Chart 19" descr="Chart of Drivers moving into Washington State from another state or country for the 12-month moving sum. ">
          <a:extLst>
            <a:ext uri="{FF2B5EF4-FFF2-40B4-BE49-F238E27FC236}">
              <a16:creationId xmlns:a16="http://schemas.microsoft.com/office/drawing/2014/main" id="{00000000-0008-0000-0200-000084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88</xdr:col>
      <xdr:colOff>24938</xdr:colOff>
      <xdr:row>480</xdr:row>
      <xdr:rowOff>8313</xdr:rowOff>
    </xdr:from>
    <xdr:to>
      <xdr:col>97</xdr:col>
      <xdr:colOff>723207</xdr:colOff>
      <xdr:row>497</xdr:row>
      <xdr:rowOff>120073</xdr:rowOff>
    </xdr:to>
    <xdr:graphicFrame macro="">
      <xdr:nvGraphicFramePr>
        <xdr:cNvPr id="5559941" name="Chart 20" descr="Chart of the percent change from the previous year for the 12-month moving sum of Drivers moving into Washington State from another state or country.">
          <a:extLst>
            <a:ext uri="{FF2B5EF4-FFF2-40B4-BE49-F238E27FC236}">
              <a16:creationId xmlns:a16="http://schemas.microsoft.com/office/drawing/2014/main" id="{00000000-0008-0000-0200-000085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90</xdr:col>
      <xdr:colOff>293195</xdr:colOff>
      <xdr:row>457</xdr:row>
      <xdr:rowOff>43047</xdr:rowOff>
    </xdr:from>
    <xdr:to>
      <xdr:col>96</xdr:col>
      <xdr:colOff>101893</xdr:colOff>
      <xdr:row>459</xdr:row>
      <xdr:rowOff>135562</xdr:rowOff>
    </xdr:to>
    <xdr:sp macro="" textlink="">
      <xdr:nvSpPr>
        <xdr:cNvPr id="4117" name="Text Box 21">
          <a:extLst>
            <a:ext uri="{FF2B5EF4-FFF2-40B4-BE49-F238E27FC236}">
              <a16:creationId xmlns:a16="http://schemas.microsoft.com/office/drawing/2014/main" id="{00000000-0008-0000-0200-000015100000}"/>
            </a:ext>
          </a:extLst>
        </xdr:cNvPr>
        <xdr:cNvSpPr txBox="1">
          <a:spLocks noChangeArrowheads="1"/>
        </xdr:cNvSpPr>
      </xdr:nvSpPr>
      <xdr:spPr bwMode="auto">
        <a:xfrm>
          <a:off x="75523848" y="71028858"/>
          <a:ext cx="4409452" cy="541633"/>
        </a:xfrm>
        <a:prstGeom prst="rect">
          <a:avLst/>
        </a:prstGeom>
        <a:solidFill>
          <a:srgbClr val="FFFFFF"/>
        </a:solidFill>
        <a:ln w="9525">
          <a:solidFill>
            <a:srgbClr val="000000"/>
          </a:solidFill>
          <a:miter lim="800000"/>
          <a:headEnd/>
          <a:tailEnd/>
        </a:ln>
      </xdr:spPr>
      <xdr:txBody>
        <a:bodyPr vertOverflow="clip" wrap="square" lIns="91440" tIns="91440" rIns="91440" bIns="91440" anchor="ctr" upright="1"/>
        <a:lstStyle/>
        <a:p>
          <a:pPr algn="l" rtl="0">
            <a:lnSpc>
              <a:spcPts val="9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defRPr sz="1000"/>
          </a:pPr>
          <a:endParaRPr lang="en-US" sz="1200" b="0" i="0" strike="noStrike">
            <a:solidFill>
              <a:srgbClr val="000000"/>
            </a:solidFill>
            <a:latin typeface="helv"/>
          </a:endParaRPr>
        </a:p>
      </xdr:txBody>
    </xdr:sp>
    <xdr:clientData/>
  </xdr:twoCellAnchor>
  <xdr:twoCellAnchor>
    <xdr:from>
      <xdr:col>88</xdr:col>
      <xdr:colOff>30982</xdr:colOff>
      <xdr:row>497</xdr:row>
      <xdr:rowOff>120460</xdr:rowOff>
    </xdr:from>
    <xdr:to>
      <xdr:col>97</xdr:col>
      <xdr:colOff>704313</xdr:colOff>
      <xdr:row>516</xdr:row>
      <xdr:rowOff>175491</xdr:rowOff>
    </xdr:to>
    <xdr:graphicFrame macro="">
      <xdr:nvGraphicFramePr>
        <xdr:cNvPr id="5559943" name="Chart 22" descr="Chart of Drivers moving into Washington State from another state or country for the 12-month moving sum by the top five in-migration states.">
          <a:extLst>
            <a:ext uri="{FF2B5EF4-FFF2-40B4-BE49-F238E27FC236}">
              <a16:creationId xmlns:a16="http://schemas.microsoft.com/office/drawing/2014/main" id="{00000000-0008-0000-0200-000087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87</xdr:col>
      <xdr:colOff>465513</xdr:colOff>
      <xdr:row>2</xdr:row>
      <xdr:rowOff>99753</xdr:rowOff>
    </xdr:from>
    <xdr:to>
      <xdr:col>90</xdr:col>
      <xdr:colOff>274320</xdr:colOff>
      <xdr:row>459</xdr:row>
      <xdr:rowOff>33251</xdr:rowOff>
    </xdr:to>
    <xdr:sp macro="" textlink="">
      <xdr:nvSpPr>
        <xdr:cNvPr id="5559944" name="Down Arrow 6">
          <a:extLst>
            <a:ext uri="{FF2B5EF4-FFF2-40B4-BE49-F238E27FC236}">
              <a16:creationId xmlns:a16="http://schemas.microsoft.com/office/drawing/2014/main" id="{00000000-0008-0000-0200-000088D65400}"/>
            </a:ext>
          </a:extLst>
        </xdr:cNvPr>
        <xdr:cNvSpPr>
          <a:spLocks noChangeArrowheads="1"/>
        </xdr:cNvSpPr>
      </xdr:nvSpPr>
      <xdr:spPr bwMode="auto">
        <a:xfrm>
          <a:off x="70766247" y="532015"/>
          <a:ext cx="2019993" cy="69527650"/>
        </a:xfrm>
        <a:prstGeom prst="downArrow">
          <a:avLst>
            <a:gd name="adj1" fmla="val 57463"/>
            <a:gd name="adj2" fmla="val 32189"/>
          </a:avLst>
        </a:prstGeom>
        <a:solidFill>
          <a:srgbClr val="FF0000">
            <a:alpha val="10196"/>
          </a:srgbClr>
        </a:solidFill>
        <a:ln w="22225" algn="ctr">
          <a:solidFill>
            <a:srgbClr val="FF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277528</xdr:colOff>
      <xdr:row>59</xdr:row>
      <xdr:rowOff>92244</xdr:rowOff>
    </xdr:from>
    <xdr:to>
      <xdr:col>14</xdr:col>
      <xdr:colOff>68200</xdr:colOff>
      <xdr:row>76</xdr:row>
      <xdr:rowOff>38327</xdr:rowOff>
    </xdr:to>
    <xdr:sp macro="" textlink="">
      <xdr:nvSpPr>
        <xdr:cNvPr id="5121" name="Rectangle 1">
          <a:extLst>
            <a:ext uri="{FF2B5EF4-FFF2-40B4-BE49-F238E27FC236}">
              <a16:creationId xmlns:a16="http://schemas.microsoft.com/office/drawing/2014/main" id="{00000000-0008-0000-0300-000001140000}"/>
            </a:ext>
          </a:extLst>
        </xdr:cNvPr>
        <xdr:cNvSpPr>
          <a:spLocks noChangeArrowheads="1"/>
        </xdr:cNvSpPr>
      </xdr:nvSpPr>
      <xdr:spPr bwMode="auto">
        <a:xfrm>
          <a:off x="4236425" y="13670221"/>
          <a:ext cx="6019259" cy="3319012"/>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Arial"/>
              <a:cs typeface="Arial"/>
            </a:rPr>
            <a:t>A.Vogel --- March 13, 2008</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There were increased instances of individuals returning to Washington from another jurisdiction with Washington being selected as the jurisdiction the individual was moving from between July 2007 and February 2008.  It was discovered that entries were being made in the field by staff who received a surrendered driver license from an individual who had returned to Washington in less than 5 years time and received an identicard from Washington.  It is understandable that a few of the individuals who move into Washington from another jurisdiction and surrender a driver license would obtain an identicard instead of a driver license and still be counted in this report.  However, this situation was the result of a field staff utilizing an option to enter the information about an individual that had been changed in recent years.  This circumstance will be resolved in two ways:  1) the field staff making the entries will receive notification/training; 2) the option will be removed from use.  </a:t>
          </a:r>
        </a:p>
        <a:p>
          <a:pPr algn="l" rtl="0">
            <a:defRPr sz="1000"/>
          </a:pPr>
          <a:endParaRPr lang="en-US" sz="1100" b="0" i="0" strike="noStrike">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58189</xdr:colOff>
      <xdr:row>0</xdr:row>
      <xdr:rowOff>24938</xdr:rowOff>
    </xdr:from>
    <xdr:to>
      <xdr:col>13</xdr:col>
      <xdr:colOff>0</xdr:colOff>
      <xdr:row>31</xdr:row>
      <xdr:rowOff>166255</xdr:rowOff>
    </xdr:to>
    <xdr:graphicFrame macro="">
      <xdr:nvGraphicFramePr>
        <xdr:cNvPr id="3721" name="Chart 1">
          <a:extLst>
            <a:ext uri="{FF2B5EF4-FFF2-40B4-BE49-F238E27FC236}">
              <a16:creationId xmlns:a16="http://schemas.microsoft.com/office/drawing/2014/main" id="{00000000-0008-0000-0600-0000890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BPS\EAFCST\DRIVERS\Out%20of%20State\Tables\CY2004\CY2003\WDLIN.XL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QTR, FY, CY, SHARE DATA"/>
      <sheetName val="OSDR Table"/>
      <sheetName val="OSDR Charts"/>
      <sheetName val="Net Increase States"/>
      <sheetName val="NET"/>
      <sheetName val="IN, OUT"/>
      <sheetName val="migration chart"/>
      <sheetName val="Chart5"/>
      <sheetName val="Migration Table for Monthly "/>
      <sheetName val="carollup"/>
      <sheetName val="Spokane"/>
      <sheetName val="qtrbyco"/>
      <sheetName val="PMSA's"/>
      <sheetName val="States"/>
      <sheetName val="BIG3"/>
      <sheetName val="% Change"/>
    </sheetNames>
    <sheetDataSet>
      <sheetData sheetId="0" refreshError="1">
        <row r="64">
          <cell r="A64" t="str">
            <v>County</v>
          </cell>
        </row>
        <row r="219">
          <cell r="A219" t="str">
            <v>FROM</v>
          </cell>
        </row>
        <row r="328">
          <cell r="A328" t="str">
            <v>Monthly Drivers Report</v>
          </cell>
        </row>
        <row r="329">
          <cell r="FR329">
            <v>14158</v>
          </cell>
        </row>
        <row r="330">
          <cell r="FR330">
            <v>14019</v>
          </cell>
        </row>
        <row r="331">
          <cell r="FR331">
            <v>128960</v>
          </cell>
        </row>
        <row r="332">
          <cell r="FR332">
            <v>127140</v>
          </cell>
        </row>
        <row r="336">
          <cell r="FR336">
            <v>458</v>
          </cell>
        </row>
        <row r="337">
          <cell r="FR337">
            <v>432</v>
          </cell>
        </row>
        <row r="342">
          <cell r="FR342">
            <v>3186</v>
          </cell>
        </row>
        <row r="343">
          <cell r="FR343">
            <v>3417</v>
          </cell>
        </row>
        <row r="344">
          <cell r="FR344">
            <v>30156</v>
          </cell>
        </row>
        <row r="345">
          <cell r="FR345">
            <v>32385</v>
          </cell>
        </row>
        <row r="348">
          <cell r="FR348">
            <v>454</v>
          </cell>
        </row>
        <row r="349">
          <cell r="FR349">
            <v>386</v>
          </cell>
        </row>
        <row r="354">
          <cell r="FR354">
            <v>1559</v>
          </cell>
        </row>
        <row r="355">
          <cell r="FR355">
            <v>1583</v>
          </cell>
        </row>
        <row r="357">
          <cell r="FR357">
            <v>14488</v>
          </cell>
        </row>
        <row r="360">
          <cell r="FR360">
            <v>575</v>
          </cell>
        </row>
        <row r="361">
          <cell r="FR361">
            <v>646</v>
          </cell>
        </row>
        <row r="362">
          <cell r="FR362">
            <v>5522</v>
          </cell>
        </row>
        <row r="363">
          <cell r="FR363">
            <v>5372</v>
          </cell>
        </row>
        <row r="367">
          <cell r="A367" t="str">
            <v>Note: when California 12 mn mov avg diff is positive comment on it in monthly report. It has declined since July 1993.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C3">
            <v>1990</v>
          </cell>
          <cell r="D3">
            <v>1991</v>
          </cell>
          <cell r="E3">
            <v>1992</v>
          </cell>
          <cell r="F3">
            <v>1993</v>
          </cell>
          <cell r="G3">
            <v>1994</v>
          </cell>
          <cell r="H3">
            <v>1995</v>
          </cell>
          <cell r="I3" t="str">
            <v>1996*</v>
          </cell>
        </row>
        <row r="4">
          <cell r="B4" t="str">
            <v>Benton</v>
          </cell>
          <cell r="C4">
            <v>3724</v>
          </cell>
          <cell r="D4">
            <v>3554</v>
          </cell>
          <cell r="E4">
            <v>3428</v>
          </cell>
          <cell r="F4">
            <v>3357</v>
          </cell>
          <cell r="G4">
            <v>3694</v>
          </cell>
          <cell r="H4">
            <v>2687</v>
          </cell>
          <cell r="I4">
            <v>2838</v>
          </cell>
        </row>
        <row r="5">
          <cell r="B5" t="str">
            <v>Clark</v>
          </cell>
          <cell r="C5">
            <v>10901</v>
          </cell>
          <cell r="D5">
            <v>9987</v>
          </cell>
          <cell r="E5">
            <v>9799</v>
          </cell>
          <cell r="F5">
            <v>10486</v>
          </cell>
          <cell r="G5">
            <v>10894</v>
          </cell>
          <cell r="H5">
            <v>10218</v>
          </cell>
          <cell r="I5">
            <v>11536</v>
          </cell>
        </row>
        <row r="6">
          <cell r="B6" t="str">
            <v>Franklin</v>
          </cell>
          <cell r="C6">
            <v>1064</v>
          </cell>
          <cell r="D6">
            <v>845</v>
          </cell>
          <cell r="E6">
            <v>777</v>
          </cell>
          <cell r="F6">
            <v>742</v>
          </cell>
          <cell r="G6">
            <v>788</v>
          </cell>
          <cell r="H6">
            <v>636</v>
          </cell>
          <cell r="I6">
            <v>677</v>
          </cell>
        </row>
        <row r="7">
          <cell r="B7" t="str">
            <v>Island</v>
          </cell>
          <cell r="C7">
            <v>2339</v>
          </cell>
          <cell r="D7">
            <v>2284</v>
          </cell>
          <cell r="E7">
            <v>2296</v>
          </cell>
          <cell r="F7">
            <v>2129</v>
          </cell>
          <cell r="G7">
            <v>2269</v>
          </cell>
          <cell r="H7">
            <v>2168</v>
          </cell>
          <cell r="I7">
            <v>2125</v>
          </cell>
        </row>
        <row r="8">
          <cell r="B8" t="str">
            <v>King</v>
          </cell>
          <cell r="C8">
            <v>57437</v>
          </cell>
          <cell r="D8">
            <v>52971</v>
          </cell>
          <cell r="E8">
            <v>44786</v>
          </cell>
          <cell r="F8">
            <v>42558</v>
          </cell>
          <cell r="G8">
            <v>42955</v>
          </cell>
          <cell r="H8">
            <v>42961</v>
          </cell>
          <cell r="I8">
            <v>46485</v>
          </cell>
        </row>
        <row r="9">
          <cell r="B9" t="str">
            <v>Kitsap</v>
          </cell>
          <cell r="C9">
            <v>7315</v>
          </cell>
          <cell r="D9">
            <v>6974</v>
          </cell>
          <cell r="E9">
            <v>6846</v>
          </cell>
          <cell r="F9">
            <v>6401</v>
          </cell>
          <cell r="G9">
            <v>6576</v>
          </cell>
          <cell r="H9">
            <v>6457</v>
          </cell>
          <cell r="I9">
            <v>6128</v>
          </cell>
        </row>
        <row r="10">
          <cell r="B10" t="str">
            <v>Pierce</v>
          </cell>
          <cell r="C10">
            <v>18962</v>
          </cell>
          <cell r="D10">
            <v>16799</v>
          </cell>
          <cell r="E10">
            <v>15123</v>
          </cell>
          <cell r="F10">
            <v>13483</v>
          </cell>
          <cell r="G10">
            <v>13759</v>
          </cell>
          <cell r="H10">
            <v>12284</v>
          </cell>
          <cell r="I10">
            <v>13009</v>
          </cell>
        </row>
        <row r="11">
          <cell r="B11" t="str">
            <v>Snohomish</v>
          </cell>
          <cell r="C11">
            <v>13738</v>
          </cell>
          <cell r="D11">
            <v>12627</v>
          </cell>
          <cell r="E11">
            <v>10966</v>
          </cell>
          <cell r="F11">
            <v>10161</v>
          </cell>
          <cell r="G11">
            <v>9458</v>
          </cell>
          <cell r="H11">
            <v>9126</v>
          </cell>
          <cell r="I11">
            <v>10297</v>
          </cell>
        </row>
        <row r="12">
          <cell r="B12" t="str">
            <v>Spokane</v>
          </cell>
          <cell r="C12">
            <v>10013</v>
          </cell>
          <cell r="D12">
            <v>9343</v>
          </cell>
          <cell r="E12">
            <v>9434</v>
          </cell>
          <cell r="F12">
            <v>9009</v>
          </cell>
          <cell r="G12">
            <v>8908</v>
          </cell>
          <cell r="H12">
            <v>8212</v>
          </cell>
          <cell r="I12">
            <v>8218</v>
          </cell>
        </row>
        <row r="13">
          <cell r="B13" t="str">
            <v>Thurston</v>
          </cell>
          <cell r="C13">
            <v>5588</v>
          </cell>
          <cell r="D13">
            <v>5210</v>
          </cell>
          <cell r="E13">
            <v>5193</v>
          </cell>
          <cell r="F13">
            <v>4788</v>
          </cell>
          <cell r="G13">
            <v>4887</v>
          </cell>
          <cell r="H13">
            <v>4704</v>
          </cell>
          <cell r="I13">
            <v>5029</v>
          </cell>
        </row>
        <row r="14">
          <cell r="B14" t="str">
            <v>Yakima</v>
          </cell>
          <cell r="C14">
            <v>3855</v>
          </cell>
          <cell r="D14">
            <v>3097</v>
          </cell>
          <cell r="E14">
            <v>2977</v>
          </cell>
          <cell r="F14">
            <v>2576</v>
          </cell>
          <cell r="G14">
            <v>2558</v>
          </cell>
          <cell r="H14">
            <v>2426</v>
          </cell>
          <cell r="I14">
            <v>2582</v>
          </cell>
        </row>
        <row r="16">
          <cell r="B16" t="str">
            <v>Washington</v>
          </cell>
          <cell r="C16">
            <v>161295</v>
          </cell>
          <cell r="D16">
            <v>148574</v>
          </cell>
          <cell r="E16">
            <v>134952</v>
          </cell>
          <cell r="F16">
            <v>127950</v>
          </cell>
          <cell r="G16">
            <v>128872</v>
          </cell>
          <cell r="H16">
            <v>123054</v>
          </cell>
          <cell r="I16">
            <v>131568</v>
          </cell>
        </row>
        <row r="19">
          <cell r="E19" t="str">
            <v xml:space="preserve">Total Since 1990 = </v>
          </cell>
          <cell r="G19">
            <v>956265</v>
          </cell>
        </row>
      </sheetData>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J35"/>
  <sheetViews>
    <sheetView showGridLines="0" zoomScaleNormal="100" workbookViewId="0">
      <selection activeCell="B3" sqref="B3:H12"/>
    </sheetView>
  </sheetViews>
  <sheetFormatPr defaultColWidth="8.90625" defaultRowHeight="13.8" x14ac:dyDescent="0.25"/>
  <cols>
    <col min="1" max="1" width="3.08984375" style="49" customWidth="1"/>
    <col min="2" max="2" width="19.36328125" style="48" customWidth="1"/>
    <col min="3" max="4" width="11" style="48" customWidth="1"/>
    <col min="5" max="5" width="12" style="48" customWidth="1"/>
    <col min="6" max="6" width="12.26953125" style="48" bestFit="1" customWidth="1"/>
    <col min="7" max="7" width="11.7265625" style="48" customWidth="1"/>
    <col min="8" max="8" width="12" style="48" customWidth="1"/>
    <col min="9" max="9" width="9.1796875" style="48" customWidth="1"/>
    <col min="10" max="16384" width="8.90625" style="49"/>
  </cols>
  <sheetData>
    <row r="2" spans="2:10" ht="14.4" thickBot="1" x14ac:dyDescent="0.3"/>
    <row r="3" spans="2:10" s="100" customFormat="1" ht="26.55" customHeight="1" thickTop="1" thickBot="1" x14ac:dyDescent="0.35">
      <c r="B3" s="99"/>
      <c r="C3" s="137"/>
      <c r="D3" s="101">
        <f>'OSDR Data'!A$465</f>
        <v>44562</v>
      </c>
      <c r="E3" s="102"/>
      <c r="F3" s="103"/>
      <c r="G3" s="104" t="s">
        <v>631</v>
      </c>
      <c r="H3" s="105">
        <f>D3</f>
        <v>44562</v>
      </c>
      <c r="I3" s="106"/>
    </row>
    <row r="4" spans="2:10" ht="21.3" customHeight="1" thickBot="1" x14ac:dyDescent="0.35">
      <c r="B4" s="92"/>
      <c r="C4" s="151" t="s">
        <v>828</v>
      </c>
      <c r="D4" s="151" t="s">
        <v>825</v>
      </c>
      <c r="E4" s="148" t="s">
        <v>323</v>
      </c>
      <c r="F4" s="93" t="str">
        <f>C4</f>
        <v>2022</v>
      </c>
      <c r="G4" s="91" t="str">
        <f>D4</f>
        <v>2021</v>
      </c>
      <c r="H4" s="94" t="s">
        <v>323</v>
      </c>
      <c r="I4" s="50"/>
    </row>
    <row r="5" spans="2:10" ht="25.35" customHeight="1" thickTop="1" x14ac:dyDescent="0.25">
      <c r="B5" s="138" t="s">
        <v>316</v>
      </c>
      <c r="C5" s="96">
        <f>'OSDR Data'!AG$465</f>
        <v>13739</v>
      </c>
      <c r="D5" s="95">
        <f>'OSDR Data'!AC$453</f>
        <v>11415</v>
      </c>
      <c r="E5" s="149">
        <f>IFERROR(ROUND(((C5-D5)/D5)*100,1),100)</f>
        <v>20.399999999999999</v>
      </c>
      <c r="F5" s="97">
        <f>'OSDR Data'!AD$465</f>
        <v>181825</v>
      </c>
      <c r="G5" s="95">
        <f>'OSDR Data'!AD$453</f>
        <v>110070</v>
      </c>
      <c r="H5" s="98">
        <f>ROUND(((F5-G5)/G5)*100,1)</f>
        <v>65.2</v>
      </c>
      <c r="I5" s="51"/>
      <c r="J5" s="52" t="s">
        <v>320</v>
      </c>
    </row>
    <row r="6" spans="2:10" ht="25.35" customHeight="1" thickBot="1" x14ac:dyDescent="0.3">
      <c r="B6" s="147" t="s">
        <v>654</v>
      </c>
      <c r="C6" s="125">
        <f>ROUND(C5/$J16,0)</f>
        <v>3435</v>
      </c>
      <c r="D6" s="146">
        <f>ROUND(D5/$J17,0)</f>
        <v>2854</v>
      </c>
      <c r="E6" s="150">
        <f>IFERROR(ROUND(((C6-D6)/D6)*100,1),100)</f>
        <v>20.399999999999999</v>
      </c>
      <c r="F6" s="126">
        <f>ROUND(F5/$H27,0)</f>
        <v>3497</v>
      </c>
      <c r="G6" s="146">
        <f>ROUND(G5/$H28,0)</f>
        <v>2117</v>
      </c>
      <c r="H6" s="127">
        <f>ROUND(((F6-G6)/G6)*100,1)</f>
        <v>65.2</v>
      </c>
      <c r="I6" s="51"/>
      <c r="J6" s="75">
        <f>C5-D5</f>
        <v>2324</v>
      </c>
    </row>
    <row r="7" spans="2:10" ht="21.15" hidden="1" customHeight="1" thickTop="1" thickBot="1" x14ac:dyDescent="0.3">
      <c r="B7" s="224" t="s">
        <v>657</v>
      </c>
      <c r="C7" s="225"/>
      <c r="D7" s="225"/>
      <c r="E7" s="225"/>
      <c r="F7" s="225"/>
      <c r="G7" s="225"/>
      <c r="H7" s="226"/>
      <c r="I7" s="51"/>
      <c r="J7" s="75"/>
    </row>
    <row r="8" spans="2:10" ht="20.85" customHeight="1" thickTop="1" x14ac:dyDescent="0.25">
      <c r="B8" s="112" t="s">
        <v>317</v>
      </c>
      <c r="C8" s="114">
        <f>'OSDR Data'!B$465</f>
        <v>3110</v>
      </c>
      <c r="D8" s="113">
        <f>'OSDR Data'!B$453</f>
        <v>2691</v>
      </c>
      <c r="E8" s="115">
        <f t="shared" ref="E8:E12" si="0">IFERROR(ROUND(((C8-D8)/D8)*100,1),100)</f>
        <v>15.6</v>
      </c>
      <c r="F8" s="116">
        <f>'OSDR Data'!D$465</f>
        <v>40967</v>
      </c>
      <c r="G8" s="113">
        <f>'OSDR Data'!D$453</f>
        <v>25111</v>
      </c>
      <c r="H8" s="117">
        <f>ROUND(((F8-G8)/G8)*100,1)</f>
        <v>63.1</v>
      </c>
      <c r="I8" s="53"/>
    </row>
    <row r="9" spans="2:10" ht="20.85" customHeight="1" x14ac:dyDescent="0.25">
      <c r="B9" s="118" t="s">
        <v>318</v>
      </c>
      <c r="C9" s="120">
        <f>'OSDR Data'!F$465</f>
        <v>1547</v>
      </c>
      <c r="D9" s="119">
        <f>'OSDR Data'!F$453</f>
        <v>1473</v>
      </c>
      <c r="E9" s="121">
        <f t="shared" si="0"/>
        <v>5</v>
      </c>
      <c r="F9" s="122">
        <f>'OSDR Data'!H$465</f>
        <v>21106</v>
      </c>
      <c r="G9" s="119">
        <f>'OSDR Data'!H$453</f>
        <v>13080</v>
      </c>
      <c r="H9" s="123">
        <f>ROUND(((F9-G9)/G9)*100,1)</f>
        <v>61.4</v>
      </c>
      <c r="I9" s="53"/>
    </row>
    <row r="10" spans="2:10" ht="20.85" customHeight="1" x14ac:dyDescent="0.25">
      <c r="B10" s="118" t="s">
        <v>319</v>
      </c>
      <c r="C10" s="120">
        <f>'OSDR Data'!J$465</f>
        <v>794</v>
      </c>
      <c r="D10" s="119">
        <f>'OSDR Data'!J$453</f>
        <v>587</v>
      </c>
      <c r="E10" s="121">
        <f t="shared" si="0"/>
        <v>35.299999999999997</v>
      </c>
      <c r="F10" s="122">
        <f>'OSDR Data'!L$465</f>
        <v>10535</v>
      </c>
      <c r="G10" s="119">
        <f>'OSDR Data'!L$453</f>
        <v>6236</v>
      </c>
      <c r="H10" s="123">
        <f>ROUND(((F10-G10)/G10)*100,1)</f>
        <v>68.900000000000006</v>
      </c>
      <c r="I10" s="53"/>
    </row>
    <row r="11" spans="2:10" ht="20.85" customHeight="1" x14ac:dyDescent="0.25">
      <c r="B11" s="112" t="s">
        <v>650</v>
      </c>
      <c r="C11" s="114">
        <f>'OSDR Data'!N$465</f>
        <v>544</v>
      </c>
      <c r="D11" s="113">
        <f>'OSDR Data'!N$453</f>
        <v>458</v>
      </c>
      <c r="E11" s="115">
        <f t="shared" si="0"/>
        <v>18.8</v>
      </c>
      <c r="F11" s="116">
        <f>'OSDR Data'!P$465</f>
        <v>7618</v>
      </c>
      <c r="G11" s="113">
        <f>'OSDR Data'!P$453</f>
        <v>4304</v>
      </c>
      <c r="H11" s="117">
        <f>ROUND(((F11-G11)/G11)*100,1)</f>
        <v>77</v>
      </c>
      <c r="I11" s="53"/>
    </row>
    <row r="12" spans="2:10" ht="20.85" customHeight="1" thickBot="1" x14ac:dyDescent="0.3">
      <c r="B12" s="124" t="s">
        <v>651</v>
      </c>
      <c r="C12" s="108">
        <f>'OSDR Data'!R$465</f>
        <v>473</v>
      </c>
      <c r="D12" s="107">
        <f>'OSDR Data'!R$453</f>
        <v>419</v>
      </c>
      <c r="E12" s="109">
        <f t="shared" si="0"/>
        <v>12.9</v>
      </c>
      <c r="F12" s="110">
        <f>'OSDR Data'!T$465</f>
        <v>6237</v>
      </c>
      <c r="G12" s="107">
        <f>'OSDR Data'!T$453</f>
        <v>3924</v>
      </c>
      <c r="H12" s="111">
        <f>ROUND(((F12-G12)/G12)*100,1)</f>
        <v>58.9</v>
      </c>
      <c r="I12" s="53"/>
    </row>
    <row r="13" spans="2:10" ht="16.2" thickTop="1" x14ac:dyDescent="0.25">
      <c r="B13" s="76"/>
      <c r="C13" s="77"/>
      <c r="D13" s="77"/>
      <c r="E13" s="77"/>
      <c r="F13" s="77"/>
      <c r="G13" s="77"/>
      <c r="H13" s="77"/>
    </row>
    <row r="14" spans="2:10" ht="7.5" customHeight="1" x14ac:dyDescent="0.25">
      <c r="B14" s="76"/>
      <c r="C14" s="77"/>
      <c r="D14" s="77"/>
      <c r="E14" s="77"/>
      <c r="F14" s="77"/>
      <c r="G14" s="77"/>
      <c r="H14" s="77"/>
    </row>
    <row r="15" spans="2:10" ht="6.9" customHeight="1" x14ac:dyDescent="0.25">
      <c r="B15" s="76"/>
      <c r="C15" s="77"/>
      <c r="D15" s="77"/>
      <c r="E15" s="77"/>
      <c r="F15" s="77"/>
      <c r="G15" s="77"/>
      <c r="H15" s="77"/>
    </row>
    <row r="16" spans="2:10" ht="20.399999999999999" customHeight="1" x14ac:dyDescent="0.25">
      <c r="B16" s="79" t="s">
        <v>638</v>
      </c>
      <c r="C16" s="80"/>
      <c r="D16" s="222">
        <f>'From State&amp;Country +Charts'!$BU$477+1</f>
        <v>44562</v>
      </c>
      <c r="E16" s="223"/>
      <c r="F16" s="78" t="s">
        <v>823</v>
      </c>
      <c r="G16" s="222">
        <f>'From State&amp;Country +Charts'!$BU$478</f>
        <v>44592</v>
      </c>
      <c r="H16" s="223"/>
      <c r="I16" s="81" t="s">
        <v>824</v>
      </c>
      <c r="J16" s="128" t="str">
        <f>LEFT(I16,1)</f>
        <v>4</v>
      </c>
    </row>
    <row r="17" spans="2:10" ht="20.399999999999999" customHeight="1" x14ac:dyDescent="0.25">
      <c r="B17" s="79" t="s">
        <v>639</v>
      </c>
      <c r="C17" s="80"/>
      <c r="D17" s="222">
        <f>'From State&amp;Country +Charts'!$BU$465+1</f>
        <v>44197</v>
      </c>
      <c r="E17" s="223"/>
      <c r="F17" s="78" t="s">
        <v>823</v>
      </c>
      <c r="G17" s="222">
        <f>'From State&amp;Country +Charts'!$BU$466</f>
        <v>44227</v>
      </c>
      <c r="H17" s="223"/>
      <c r="I17" s="81" t="s">
        <v>824</v>
      </c>
      <c r="J17" s="128" t="str">
        <f>LEFT(I17,1)</f>
        <v>4</v>
      </c>
    </row>
    <row r="18" spans="2:10" ht="16.5" customHeight="1" x14ac:dyDescent="0.25">
      <c r="B18" s="139"/>
      <c r="C18" s="140"/>
      <c r="D18" s="141"/>
      <c r="E18" s="142"/>
      <c r="F18" s="143"/>
      <c r="G18" s="141"/>
      <c r="H18" s="142"/>
      <c r="I18" s="144"/>
      <c r="J18" s="145"/>
    </row>
    <row r="19" spans="2:10" ht="20.399999999999999" customHeight="1" x14ac:dyDescent="0.25">
      <c r="B19" s="129" t="s">
        <v>656</v>
      </c>
      <c r="C19" s="130"/>
      <c r="D19" s="130"/>
      <c r="E19" s="130"/>
      <c r="F19" s="131"/>
      <c r="G19" s="134">
        <f>C6</f>
        <v>3435</v>
      </c>
      <c r="H19" s="142"/>
      <c r="I19" s="144"/>
      <c r="J19" s="145"/>
    </row>
    <row r="20" spans="2:10" ht="20.399999999999999" customHeight="1" x14ac:dyDescent="0.25">
      <c r="B20" s="132" t="s">
        <v>655</v>
      </c>
      <c r="C20" s="130"/>
      <c r="D20" s="133"/>
      <c r="E20" s="130"/>
      <c r="F20" s="131"/>
      <c r="G20" s="134">
        <f>D6</f>
        <v>2854</v>
      </c>
      <c r="H20" s="142"/>
      <c r="I20" s="144"/>
      <c r="J20" s="145"/>
    </row>
    <row r="21" spans="2:10" ht="20.399999999999999" customHeight="1" x14ac:dyDescent="0.25">
      <c r="B21" s="132"/>
      <c r="C21" s="130"/>
      <c r="D21" s="130"/>
      <c r="E21" s="130" t="s">
        <v>497</v>
      </c>
      <c r="F21" s="131"/>
      <c r="G21" s="135">
        <f>G19-G20</f>
        <v>581</v>
      </c>
      <c r="H21" s="216">
        <f>G21/G20</f>
        <v>0.20357393132445689</v>
      </c>
      <c r="I21" s="144"/>
      <c r="J21" s="145"/>
    </row>
    <row r="23" spans="2:10" ht="20.100000000000001" customHeight="1" x14ac:dyDescent="0.25">
      <c r="B23" s="129" t="s">
        <v>496</v>
      </c>
      <c r="C23" s="130"/>
      <c r="D23" s="130"/>
      <c r="E23" s="130"/>
      <c r="F23" s="131"/>
      <c r="G23" s="134">
        <f>C5</f>
        <v>13739</v>
      </c>
      <c r="H23" s="50"/>
      <c r="I23" s="50"/>
    </row>
    <row r="24" spans="2:10" ht="20.100000000000001" customHeight="1" x14ac:dyDescent="0.25">
      <c r="B24" s="132" t="s">
        <v>635</v>
      </c>
      <c r="C24" s="130"/>
      <c r="D24" s="133"/>
      <c r="E24" s="130"/>
      <c r="F24" s="131"/>
      <c r="G24" s="134">
        <f>D5</f>
        <v>11415</v>
      </c>
      <c r="H24" s="50"/>
      <c r="I24" s="50"/>
    </row>
    <row r="25" spans="2:10" ht="20.100000000000001" customHeight="1" x14ac:dyDescent="0.25">
      <c r="B25" s="132"/>
      <c r="C25" s="130"/>
      <c r="D25" s="130"/>
      <c r="E25" s="130" t="s">
        <v>497</v>
      </c>
      <c r="F25" s="131"/>
      <c r="G25" s="135">
        <f>G23-G24</f>
        <v>2324</v>
      </c>
      <c r="H25" s="54"/>
    </row>
    <row r="27" spans="2:10" ht="20.100000000000001" customHeight="1" x14ac:dyDescent="0.25">
      <c r="B27" s="129" t="s">
        <v>632</v>
      </c>
      <c r="C27" s="130"/>
      <c r="D27" s="130"/>
      <c r="E27" s="130"/>
      <c r="F27" s="131"/>
      <c r="G27" s="134">
        <f>F5</f>
        <v>181825</v>
      </c>
      <c r="H27" s="136">
        <v>52</v>
      </c>
    </row>
    <row r="28" spans="2:10" ht="20.100000000000001" customHeight="1" x14ac:dyDescent="0.25">
      <c r="B28" s="132" t="s">
        <v>633</v>
      </c>
      <c r="C28" s="130"/>
      <c r="D28" s="133"/>
      <c r="E28" s="130"/>
      <c r="F28" s="131"/>
      <c r="G28" s="134">
        <f>G5</f>
        <v>110070</v>
      </c>
      <c r="H28" s="136">
        <v>52</v>
      </c>
    </row>
    <row r="29" spans="2:10" ht="20.100000000000001" customHeight="1" x14ac:dyDescent="0.25">
      <c r="B29" s="132"/>
      <c r="C29" s="130"/>
      <c r="D29" s="130"/>
      <c r="E29" s="130" t="s">
        <v>497</v>
      </c>
      <c r="F29" s="131"/>
      <c r="G29" s="135">
        <f>G27-G28</f>
        <v>71755</v>
      </c>
    </row>
    <row r="31" spans="2:10" x14ac:dyDescent="0.25">
      <c r="B31" s="82"/>
    </row>
    <row r="32" spans="2:10" x14ac:dyDescent="0.25">
      <c r="B32" s="82"/>
    </row>
    <row r="33" spans="2:9" x14ac:dyDescent="0.25">
      <c r="B33" s="55"/>
    </row>
    <row r="35" spans="2:9" x14ac:dyDescent="0.25">
      <c r="G35" s="49"/>
      <c r="H35" s="49"/>
      <c r="I35" s="49"/>
    </row>
  </sheetData>
  <mergeCells count="5">
    <mergeCell ref="D16:E16"/>
    <mergeCell ref="G16:H16"/>
    <mergeCell ref="D17:E17"/>
    <mergeCell ref="G17:H17"/>
    <mergeCell ref="B7:H7"/>
  </mergeCells>
  <phoneticPr fontId="0" type="noConversion"/>
  <printOptions horizontalCentered="1"/>
  <pageMargins left="0.25" right="0.25" top="1" bottom="1" header="0.5" footer="0.5"/>
  <pageSetup scale="90" orientation="landscape" r:id="rId1"/>
  <headerFooter alignWithMargins="0">
    <oddFooter>&amp;L&amp;F&amp;R&amp;D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M506"/>
  <sheetViews>
    <sheetView showGridLines="0" zoomScale="75" zoomScaleNormal="75" workbookViewId="0">
      <pane xSplit="1" ySplit="1" topLeftCell="B441" activePane="bottomRight" state="frozen"/>
      <selection activeCell="A360" sqref="A360:IV360"/>
      <selection pane="topRight" activeCell="A360" sqref="A360:IV360"/>
      <selection pane="bottomLeft" activeCell="A360" sqref="A360:IV360"/>
      <selection pane="bottomRight" activeCell="AM464" sqref="AM464:AM465"/>
    </sheetView>
  </sheetViews>
  <sheetFormatPr defaultRowHeight="15.6" x14ac:dyDescent="0.3"/>
  <cols>
    <col min="1" max="1" width="11" style="21" customWidth="1"/>
    <col min="2" max="2" width="8.08984375" customWidth="1"/>
    <col min="3" max="3" width="1.1796875" customWidth="1"/>
    <col min="4" max="4" width="8.81640625" bestFit="1" customWidth="1"/>
    <col min="5" max="5" width="3.81640625" customWidth="1"/>
    <col min="6" max="6" width="7.81640625" customWidth="1"/>
    <col min="7" max="7" width="1.1796875" customWidth="1"/>
    <col min="8" max="8" width="8.26953125" customWidth="1"/>
    <col min="9" max="9" width="3.81640625" customWidth="1"/>
    <col min="10" max="10" width="6.6328125" customWidth="1"/>
    <col min="11" max="11" width="1.1796875" customWidth="1"/>
    <col min="12" max="12" width="6.6328125" customWidth="1"/>
    <col min="13" max="13" width="3.08984375" customWidth="1"/>
    <col min="14" max="14" width="6.6328125" customWidth="1"/>
    <col min="15" max="15" width="1.1796875" customWidth="1"/>
    <col min="16" max="16" width="6.6328125" customWidth="1"/>
    <col min="17" max="17" width="3.08984375" customWidth="1"/>
    <col min="18" max="18" width="6.6328125" customWidth="1"/>
    <col min="19" max="19" width="1.1796875" customWidth="1"/>
    <col min="20" max="20" width="6.6328125" customWidth="1"/>
    <col min="21" max="21" width="3.08984375" customWidth="1"/>
    <col min="22" max="22" width="9.26953125" customWidth="1"/>
    <col min="23" max="23" width="6.90625" customWidth="1"/>
    <col min="24" max="26" width="7" customWidth="1"/>
    <col min="27" max="28" width="2.81640625" customWidth="1"/>
    <col min="30" max="30" width="10.26953125" customWidth="1"/>
    <col min="31" max="31" width="12.08984375" customWidth="1"/>
    <col min="32" max="32" width="2.1796875" customWidth="1"/>
    <col min="33" max="33" width="7.6328125" customWidth="1"/>
    <col min="34" max="34" width="7.7265625" customWidth="1"/>
    <col min="35" max="35" width="8.08984375" customWidth="1"/>
  </cols>
  <sheetData>
    <row r="1" spans="1:39" s="18" customFormat="1" ht="46.8" x14ac:dyDescent="0.3">
      <c r="A1" s="16"/>
      <c r="B1" s="17" t="s">
        <v>327</v>
      </c>
      <c r="C1" s="17"/>
      <c r="D1" s="16" t="s">
        <v>328</v>
      </c>
      <c r="E1" s="16"/>
      <c r="F1" s="17" t="s">
        <v>329</v>
      </c>
      <c r="G1" s="17"/>
      <c r="H1" s="16" t="s">
        <v>330</v>
      </c>
      <c r="I1" s="16"/>
      <c r="J1" s="17" t="s">
        <v>331</v>
      </c>
      <c r="K1" s="17"/>
      <c r="L1" s="16" t="s">
        <v>332</v>
      </c>
      <c r="M1" s="17"/>
      <c r="N1" s="17" t="s">
        <v>644</v>
      </c>
      <c r="O1" s="17"/>
      <c r="P1" s="16" t="s">
        <v>645</v>
      </c>
      <c r="Q1" s="17"/>
      <c r="R1" s="17" t="s">
        <v>646</v>
      </c>
      <c r="S1" s="17"/>
      <c r="T1" s="16" t="s">
        <v>647</v>
      </c>
      <c r="U1" s="16"/>
      <c r="V1" s="17" t="s">
        <v>291</v>
      </c>
      <c r="W1" s="17" t="s">
        <v>292</v>
      </c>
      <c r="X1" s="17" t="s">
        <v>293</v>
      </c>
      <c r="Y1" s="17" t="s">
        <v>648</v>
      </c>
      <c r="Z1" s="17" t="s">
        <v>649</v>
      </c>
      <c r="AC1" s="17" t="s">
        <v>333</v>
      </c>
      <c r="AD1" s="19" t="s">
        <v>334</v>
      </c>
      <c r="AE1" s="20" t="s">
        <v>335</v>
      </c>
      <c r="AF1" s="20"/>
      <c r="AG1" s="20" t="s">
        <v>294</v>
      </c>
      <c r="AH1" s="20" t="s">
        <v>295</v>
      </c>
      <c r="AI1" s="17" t="s">
        <v>296</v>
      </c>
      <c r="AJ1" s="17" t="s">
        <v>336</v>
      </c>
      <c r="AK1" s="18" t="s">
        <v>297</v>
      </c>
      <c r="AL1" s="18" t="s">
        <v>298</v>
      </c>
      <c r="AM1" s="18" t="s">
        <v>299</v>
      </c>
    </row>
    <row r="2" spans="1:39" x14ac:dyDescent="0.3">
      <c r="A2" s="21" t="s">
        <v>92</v>
      </c>
      <c r="B2">
        <v>1554</v>
      </c>
      <c r="F2">
        <v>937</v>
      </c>
      <c r="J2">
        <v>237</v>
      </c>
      <c r="N2">
        <f>'From State&amp;Country +Charts'!F15</f>
        <v>156</v>
      </c>
      <c r="R2">
        <f>'From State&amp;Country +Charts'!O15</f>
        <v>341</v>
      </c>
      <c r="V2" s="8">
        <f>B2/AC2</f>
        <v>0.2422069825436409</v>
      </c>
      <c r="W2" s="8">
        <f>F2/AC2</f>
        <v>0.14604114713216956</v>
      </c>
      <c r="X2" s="8">
        <f>J2/AC2</f>
        <v>3.6938902743142148E-2</v>
      </c>
      <c r="Y2" s="8">
        <f>N2/AC2</f>
        <v>2.4314214463840397E-2</v>
      </c>
      <c r="Z2" s="8">
        <f>R2/AC2</f>
        <v>5.3148379052369077E-2</v>
      </c>
      <c r="AC2">
        <v>6416</v>
      </c>
      <c r="AG2">
        <f>AC2</f>
        <v>6416</v>
      </c>
      <c r="AM2" s="22">
        <v>5.5798004987531173E-2</v>
      </c>
    </row>
    <row r="3" spans="1:39" x14ac:dyDescent="0.3">
      <c r="A3" s="21" t="s">
        <v>93</v>
      </c>
      <c r="B3">
        <v>1650.5</v>
      </c>
      <c r="F3">
        <v>1038.5</v>
      </c>
      <c r="J3">
        <v>245.5</v>
      </c>
      <c r="N3">
        <f>'From State&amp;Country +Charts'!F16</f>
        <v>158.5</v>
      </c>
      <c r="R3">
        <f>'From State&amp;Country +Charts'!O16</f>
        <v>376</v>
      </c>
      <c r="V3" s="8">
        <f t="shared" ref="V3:V66" si="0">B3/AC3</f>
        <v>0.23820176071583202</v>
      </c>
      <c r="W3" s="8">
        <f t="shared" ref="W3:W66" si="1">F3/AC3</f>
        <v>0.14987732717563862</v>
      </c>
      <c r="X3" s="8">
        <f t="shared" ref="X3:X66" si="2">J3/AC3</f>
        <v>3.5430798094963196E-2</v>
      </c>
      <c r="Y3" s="8">
        <f t="shared" ref="Y3:Y66" si="3">N3/AC3</f>
        <v>2.2874873719151392E-2</v>
      </c>
      <c r="Z3" s="8">
        <f t="shared" ref="Z3:Z66" si="4">R3/AC3</f>
        <v>5.4264684658680909E-2</v>
      </c>
      <c r="AC3">
        <v>6929</v>
      </c>
      <c r="AG3">
        <f t="shared" ref="AG3:AG66" si="5">AC3</f>
        <v>6929</v>
      </c>
      <c r="AM3" s="22">
        <v>6.5810362245634288E-2</v>
      </c>
    </row>
    <row r="4" spans="1:39" x14ac:dyDescent="0.3">
      <c r="A4" s="21" t="s">
        <v>94</v>
      </c>
      <c r="B4">
        <v>1747</v>
      </c>
      <c r="F4">
        <v>1140</v>
      </c>
      <c r="J4">
        <v>254</v>
      </c>
      <c r="N4">
        <f>'From State&amp;Country +Charts'!F17</f>
        <v>161</v>
      </c>
      <c r="R4">
        <f>'From State&amp;Country +Charts'!O17</f>
        <v>411</v>
      </c>
      <c r="V4" s="8">
        <f t="shared" si="0"/>
        <v>0.2347487234614351</v>
      </c>
      <c r="W4" s="8">
        <f t="shared" si="1"/>
        <v>0.15318462778822897</v>
      </c>
      <c r="X4" s="8">
        <f t="shared" si="2"/>
        <v>3.4130610051061543E-2</v>
      </c>
      <c r="Y4" s="8">
        <f t="shared" si="3"/>
        <v>2.1633969363074441E-2</v>
      </c>
      <c r="Z4" s="8">
        <f t="shared" si="4"/>
        <v>5.5227089492072022E-2</v>
      </c>
      <c r="AC4">
        <v>7442</v>
      </c>
      <c r="AG4">
        <f t="shared" si="5"/>
        <v>7442</v>
      </c>
      <c r="AM4" s="22">
        <v>7.4442354205858638E-2</v>
      </c>
    </row>
    <row r="5" spans="1:39" x14ac:dyDescent="0.3">
      <c r="A5" s="21" t="s">
        <v>95</v>
      </c>
      <c r="B5">
        <v>1652</v>
      </c>
      <c r="F5">
        <v>1045</v>
      </c>
      <c r="J5">
        <v>257</v>
      </c>
      <c r="N5">
        <f>'From State&amp;Country +Charts'!F18</f>
        <v>173</v>
      </c>
      <c r="R5">
        <f>'From State&amp;Country +Charts'!O18</f>
        <v>362</v>
      </c>
      <c r="V5" s="8">
        <f t="shared" si="0"/>
        <v>0.23189219539584502</v>
      </c>
      <c r="W5" s="8">
        <f t="shared" si="1"/>
        <v>0.14668725435148794</v>
      </c>
      <c r="X5" s="8">
        <f t="shared" si="2"/>
        <v>3.6075238629983158E-2</v>
      </c>
      <c r="Y5" s="8">
        <f t="shared" si="3"/>
        <v>2.4284110050533408E-2</v>
      </c>
      <c r="Z5" s="8">
        <f t="shared" si="4"/>
        <v>5.0814149354295339E-2</v>
      </c>
      <c r="AC5">
        <v>7124</v>
      </c>
      <c r="AG5">
        <f t="shared" si="5"/>
        <v>7124</v>
      </c>
      <c r="AM5" s="22">
        <v>5.1375631667602471E-2</v>
      </c>
    </row>
    <row r="6" spans="1:39" x14ac:dyDescent="0.3">
      <c r="A6" s="21" t="s">
        <v>96</v>
      </c>
      <c r="B6">
        <v>1498</v>
      </c>
      <c r="F6">
        <v>1043</v>
      </c>
      <c r="J6">
        <v>261</v>
      </c>
      <c r="N6">
        <f>'From State&amp;Country +Charts'!F19</f>
        <v>200</v>
      </c>
      <c r="R6">
        <f>'From State&amp;Country +Charts'!O19</f>
        <v>342</v>
      </c>
      <c r="V6" s="8">
        <f t="shared" si="0"/>
        <v>0.22265160523186683</v>
      </c>
      <c r="W6" s="8">
        <f t="shared" si="1"/>
        <v>0.15502378121284185</v>
      </c>
      <c r="X6" s="8">
        <f t="shared" si="2"/>
        <v>3.8793103448275863E-2</v>
      </c>
      <c r="Y6" s="8">
        <f t="shared" si="3"/>
        <v>2.9726516052318668E-2</v>
      </c>
      <c r="Z6" s="8">
        <f t="shared" si="4"/>
        <v>5.0832342449464919E-2</v>
      </c>
      <c r="AC6">
        <v>6728</v>
      </c>
      <c r="AG6">
        <f t="shared" si="5"/>
        <v>6728</v>
      </c>
      <c r="AM6" s="22">
        <v>6.7627824019024965E-2</v>
      </c>
    </row>
    <row r="7" spans="1:39" x14ac:dyDescent="0.3">
      <c r="A7" s="21" t="s">
        <v>97</v>
      </c>
      <c r="B7">
        <v>1635</v>
      </c>
      <c r="F7">
        <v>995</v>
      </c>
      <c r="J7">
        <v>246</v>
      </c>
      <c r="N7">
        <f>'From State&amp;Country +Charts'!F20</f>
        <v>146</v>
      </c>
      <c r="R7">
        <f>'From State&amp;Country +Charts'!O20</f>
        <v>386</v>
      </c>
      <c r="V7" s="8">
        <f t="shared" si="0"/>
        <v>0.23913997367266346</v>
      </c>
      <c r="W7" s="8">
        <f t="shared" si="1"/>
        <v>0.14553166593535177</v>
      </c>
      <c r="X7" s="8">
        <f t="shared" si="2"/>
        <v>3.5980693286529176E-2</v>
      </c>
      <c r="Y7" s="8">
        <f t="shared" si="3"/>
        <v>2.135439520257423E-2</v>
      </c>
      <c r="Z7" s="8">
        <f t="shared" si="4"/>
        <v>5.6457510604066112E-2</v>
      </c>
      <c r="AC7">
        <v>6837</v>
      </c>
      <c r="AG7">
        <f t="shared" si="5"/>
        <v>6837</v>
      </c>
      <c r="AM7" s="22">
        <v>7.810443182532413E-2</v>
      </c>
    </row>
    <row r="8" spans="1:39" x14ac:dyDescent="0.3">
      <c r="A8" s="21" t="s">
        <v>98</v>
      </c>
      <c r="B8">
        <v>943</v>
      </c>
      <c r="F8">
        <v>616</v>
      </c>
      <c r="J8">
        <v>174</v>
      </c>
      <c r="N8">
        <f>'From State&amp;Country +Charts'!F21</f>
        <v>109</v>
      </c>
      <c r="R8">
        <f>'From State&amp;Country +Charts'!O21</f>
        <v>229</v>
      </c>
      <c r="V8" s="8">
        <f t="shared" si="0"/>
        <v>0.22581417624521072</v>
      </c>
      <c r="W8" s="8">
        <f t="shared" si="1"/>
        <v>0.1475095785440613</v>
      </c>
      <c r="X8" s="8">
        <f t="shared" si="2"/>
        <v>4.1666666666666664E-2</v>
      </c>
      <c r="Y8" s="8">
        <f t="shared" si="3"/>
        <v>2.610153256704981E-2</v>
      </c>
      <c r="Z8" s="8">
        <f t="shared" si="4"/>
        <v>5.4837164750957852E-2</v>
      </c>
      <c r="AC8">
        <v>4176</v>
      </c>
      <c r="AG8">
        <f t="shared" si="5"/>
        <v>4176</v>
      </c>
      <c r="AM8" s="22">
        <v>7.1599616858237541E-2</v>
      </c>
    </row>
    <row r="9" spans="1:39" x14ac:dyDescent="0.3">
      <c r="A9" s="21" t="s">
        <v>99</v>
      </c>
      <c r="B9">
        <v>1257</v>
      </c>
      <c r="F9">
        <v>846</v>
      </c>
      <c r="J9">
        <v>221</v>
      </c>
      <c r="N9">
        <f>'From State&amp;Country +Charts'!F22</f>
        <v>144</v>
      </c>
      <c r="R9">
        <f>'From State&amp;Country +Charts'!O22</f>
        <v>359</v>
      </c>
      <c r="V9" s="8">
        <f t="shared" si="0"/>
        <v>0.22122492080253431</v>
      </c>
      <c r="W9" s="8">
        <f t="shared" si="1"/>
        <v>0.14889123548046462</v>
      </c>
      <c r="X9" s="8">
        <f t="shared" si="2"/>
        <v>3.8894755367828229E-2</v>
      </c>
      <c r="Y9" s="8">
        <f t="shared" si="3"/>
        <v>2.5343189017951427E-2</v>
      </c>
      <c r="Z9" s="8">
        <f t="shared" si="4"/>
        <v>6.318197817669835E-2</v>
      </c>
      <c r="AC9">
        <v>5682</v>
      </c>
      <c r="AG9">
        <f t="shared" si="5"/>
        <v>5682</v>
      </c>
      <c r="AM9" s="22">
        <v>5.6318197817669835E-2</v>
      </c>
    </row>
    <row r="10" spans="1:39" x14ac:dyDescent="0.3">
      <c r="A10" s="21" t="s">
        <v>100</v>
      </c>
      <c r="B10">
        <v>1535</v>
      </c>
      <c r="F10">
        <v>1067</v>
      </c>
      <c r="J10">
        <v>258</v>
      </c>
      <c r="N10">
        <f>'From State&amp;Country +Charts'!F23</f>
        <v>199</v>
      </c>
      <c r="R10">
        <f>'From State&amp;Country +Charts'!O23</f>
        <v>348</v>
      </c>
      <c r="V10" s="8">
        <f t="shared" si="0"/>
        <v>0.22903610862429125</v>
      </c>
      <c r="W10" s="8">
        <f t="shared" si="1"/>
        <v>0.1592062071023575</v>
      </c>
      <c r="X10" s="8">
        <f t="shared" si="2"/>
        <v>3.8495971351835273E-2</v>
      </c>
      <c r="Y10" s="8">
        <f t="shared" si="3"/>
        <v>2.9692629065950462E-2</v>
      </c>
      <c r="Z10" s="8">
        <f t="shared" si="4"/>
        <v>5.1924798567591766E-2</v>
      </c>
      <c r="AC10">
        <v>6702</v>
      </c>
      <c r="AG10">
        <f t="shared" si="5"/>
        <v>6702</v>
      </c>
      <c r="AM10" s="22">
        <v>5.8937630558042374E-2</v>
      </c>
    </row>
    <row r="11" spans="1:39" x14ac:dyDescent="0.3">
      <c r="A11" s="21" t="s">
        <v>101</v>
      </c>
      <c r="B11">
        <v>1363</v>
      </c>
      <c r="F11">
        <v>929</v>
      </c>
      <c r="J11">
        <v>205</v>
      </c>
      <c r="N11">
        <f>'From State&amp;Country +Charts'!F24</f>
        <v>158</v>
      </c>
      <c r="R11">
        <f>'From State&amp;Country +Charts'!O24</f>
        <v>364</v>
      </c>
      <c r="V11" s="8">
        <f t="shared" si="0"/>
        <v>0.22690194772765107</v>
      </c>
      <c r="W11" s="8">
        <f t="shared" si="1"/>
        <v>0.15465290494423173</v>
      </c>
      <c r="X11" s="8">
        <f t="shared" si="2"/>
        <v>3.4126852005993011E-2</v>
      </c>
      <c r="Y11" s="8">
        <f t="shared" si="3"/>
        <v>2.6302646911936074E-2</v>
      </c>
      <c r="Z11" s="8">
        <f t="shared" si="4"/>
        <v>6.0595971366738804E-2</v>
      </c>
      <c r="AC11">
        <v>6007</v>
      </c>
      <c r="AG11">
        <f t="shared" si="5"/>
        <v>6007</v>
      </c>
      <c r="AM11" s="22">
        <v>6.2427168303645746E-2</v>
      </c>
    </row>
    <row r="12" spans="1:39" x14ac:dyDescent="0.3">
      <c r="A12" s="21" t="s">
        <v>102</v>
      </c>
      <c r="B12">
        <v>1352</v>
      </c>
      <c r="F12">
        <v>874</v>
      </c>
      <c r="J12">
        <v>233</v>
      </c>
      <c r="N12">
        <f>'From State&amp;Country +Charts'!F25</f>
        <v>143</v>
      </c>
      <c r="R12">
        <f>'From State&amp;Country +Charts'!O25</f>
        <v>361</v>
      </c>
      <c r="V12" s="8">
        <f t="shared" si="0"/>
        <v>0.2295415959252971</v>
      </c>
      <c r="W12" s="8">
        <f t="shared" si="1"/>
        <v>0.14838709677419354</v>
      </c>
      <c r="X12" s="8">
        <f t="shared" si="2"/>
        <v>3.9558573853989816E-2</v>
      </c>
      <c r="Y12" s="8">
        <f t="shared" si="3"/>
        <v>2.4278438030560272E-2</v>
      </c>
      <c r="Z12" s="8">
        <f t="shared" si="4"/>
        <v>6.1290322580645158E-2</v>
      </c>
      <c r="AC12">
        <v>5890</v>
      </c>
      <c r="AG12">
        <f t="shared" si="5"/>
        <v>5890</v>
      </c>
      <c r="AM12" s="22">
        <v>5.8234295415959252E-2</v>
      </c>
    </row>
    <row r="13" spans="1:39" x14ac:dyDescent="0.3">
      <c r="A13" s="21" t="s">
        <v>103</v>
      </c>
      <c r="B13">
        <v>1398.5</v>
      </c>
      <c r="D13">
        <f>SUM(B2:B13)</f>
        <v>17585</v>
      </c>
      <c r="F13">
        <v>879</v>
      </c>
      <c r="H13">
        <f>SUM(F2:F13)</f>
        <v>11409.5</v>
      </c>
      <c r="J13">
        <v>248.5</v>
      </c>
      <c r="L13">
        <f>SUM(J2:J13)</f>
        <v>2840</v>
      </c>
      <c r="N13">
        <f>'From State&amp;Country +Charts'!F26</f>
        <v>152</v>
      </c>
      <c r="P13">
        <f>SUM(N2:N13)</f>
        <v>1899.5</v>
      </c>
      <c r="R13">
        <f>'From State&amp;Country +Charts'!O26</f>
        <v>376</v>
      </c>
      <c r="T13">
        <f>SUM(R2:R13)</f>
        <v>4255</v>
      </c>
      <c r="V13" s="8">
        <f t="shared" si="0"/>
        <v>0.2270660821561942</v>
      </c>
      <c r="W13" s="8">
        <f t="shared" si="1"/>
        <v>0.14271797369702874</v>
      </c>
      <c r="X13" s="8">
        <f t="shared" si="2"/>
        <v>4.0347459003084916E-2</v>
      </c>
      <c r="Y13" s="8">
        <f t="shared" si="3"/>
        <v>2.467933106023705E-2</v>
      </c>
      <c r="Z13" s="8">
        <f t="shared" si="4"/>
        <v>6.1048871570060073E-2</v>
      </c>
      <c r="AC13">
        <v>6159</v>
      </c>
      <c r="AD13">
        <f>SUM(AC2:AC13)</f>
        <v>76092</v>
      </c>
      <c r="AE13" s="23"/>
      <c r="AG13">
        <f t="shared" si="5"/>
        <v>6159</v>
      </c>
      <c r="AM13" s="22">
        <v>5.3904854684201982E-2</v>
      </c>
    </row>
    <row r="14" spans="1:39" x14ac:dyDescent="0.3">
      <c r="A14" s="21" t="s">
        <v>104</v>
      </c>
      <c r="B14">
        <v>1445</v>
      </c>
      <c r="D14">
        <f t="shared" ref="D14:D77" si="6">SUM(B3:B14)</f>
        <v>17476</v>
      </c>
      <c r="F14">
        <v>884</v>
      </c>
      <c r="H14">
        <f t="shared" ref="H14:H77" si="7">SUM(F3:F14)</f>
        <v>11356.5</v>
      </c>
      <c r="J14">
        <v>264</v>
      </c>
      <c r="L14">
        <f t="shared" ref="L14:L77" si="8">SUM(J3:J14)</f>
        <v>2867</v>
      </c>
      <c r="N14">
        <f>'From State&amp;Country +Charts'!F27</f>
        <v>161</v>
      </c>
      <c r="P14">
        <f t="shared" ref="P14:P77" si="9">SUM(N3:N14)</f>
        <v>1904.5</v>
      </c>
      <c r="R14">
        <f>'From State&amp;Country +Charts'!O27</f>
        <v>391</v>
      </c>
      <c r="T14">
        <f t="shared" ref="T14:T77" si="10">SUM(R3:R14)</f>
        <v>4305</v>
      </c>
      <c r="V14" s="8">
        <f t="shared" si="0"/>
        <v>0.22479775980087119</v>
      </c>
      <c r="W14" s="8">
        <f t="shared" si="1"/>
        <v>0.13752333540759179</v>
      </c>
      <c r="X14" s="8">
        <f t="shared" si="2"/>
        <v>4.1070317361543249E-2</v>
      </c>
      <c r="Y14" s="8">
        <f t="shared" si="3"/>
        <v>2.5046670815183573E-2</v>
      </c>
      <c r="Z14" s="8">
        <f t="shared" si="4"/>
        <v>6.0827629122588676E-2</v>
      </c>
      <c r="AC14">
        <v>6428</v>
      </c>
      <c r="AD14">
        <f t="shared" ref="AD14:AD77" si="11">SUM(AC3:AC14)</f>
        <v>76104</v>
      </c>
      <c r="AE14" s="23">
        <f>(AC14/AC2)-1</f>
        <v>1.8703241895261513E-3</v>
      </c>
      <c r="AG14">
        <f t="shared" si="5"/>
        <v>6428</v>
      </c>
      <c r="AM14" s="22">
        <v>4.9937772246421902E-2</v>
      </c>
    </row>
    <row r="15" spans="1:39" x14ac:dyDescent="0.3">
      <c r="A15" s="21" t="s">
        <v>105</v>
      </c>
      <c r="B15">
        <v>1639</v>
      </c>
      <c r="D15">
        <f t="shared" si="6"/>
        <v>17464.5</v>
      </c>
      <c r="F15">
        <v>1025</v>
      </c>
      <c r="H15">
        <f t="shared" si="7"/>
        <v>11343</v>
      </c>
      <c r="J15">
        <v>312</v>
      </c>
      <c r="L15">
        <f t="shared" si="8"/>
        <v>2933.5</v>
      </c>
      <c r="N15">
        <f>'From State&amp;Country +Charts'!F28</f>
        <v>185</v>
      </c>
      <c r="P15">
        <f t="shared" si="9"/>
        <v>1931</v>
      </c>
      <c r="R15">
        <f>'From State&amp;Country +Charts'!O28</f>
        <v>354</v>
      </c>
      <c r="T15">
        <f t="shared" si="10"/>
        <v>4283</v>
      </c>
      <c r="V15" s="8">
        <f t="shared" si="0"/>
        <v>0.22492109235625085</v>
      </c>
      <c r="W15" s="8">
        <f t="shared" si="1"/>
        <v>0.140661451900645</v>
      </c>
      <c r="X15" s="8">
        <f t="shared" si="2"/>
        <v>4.2815973651708521E-2</v>
      </c>
      <c r="Y15" s="8">
        <f t="shared" si="3"/>
        <v>2.5387676684506654E-2</v>
      </c>
      <c r="Z15" s="8">
        <f t="shared" si="4"/>
        <v>4.8579662412515441E-2</v>
      </c>
      <c r="AC15">
        <v>7287</v>
      </c>
      <c r="AD15">
        <f t="shared" si="11"/>
        <v>76462</v>
      </c>
      <c r="AE15" s="23">
        <f t="shared" ref="AE15:AE78" si="12">(AC15/AC3)-1</f>
        <v>5.1666907201616485E-2</v>
      </c>
      <c r="AG15">
        <f t="shared" si="5"/>
        <v>7287</v>
      </c>
      <c r="AM15" s="22">
        <v>6.0655962673253738E-2</v>
      </c>
    </row>
    <row r="16" spans="1:39" x14ac:dyDescent="0.3">
      <c r="A16" s="21" t="s">
        <v>106</v>
      </c>
      <c r="B16">
        <v>1264</v>
      </c>
      <c r="D16">
        <f t="shared" si="6"/>
        <v>16981.5</v>
      </c>
      <c r="F16">
        <v>800</v>
      </c>
      <c r="H16">
        <f t="shared" si="7"/>
        <v>11003</v>
      </c>
      <c r="J16">
        <v>181</v>
      </c>
      <c r="L16">
        <f t="shared" si="8"/>
        <v>2860.5</v>
      </c>
      <c r="N16">
        <f>'From State&amp;Country +Charts'!F29</f>
        <v>157</v>
      </c>
      <c r="P16">
        <f t="shared" si="9"/>
        <v>1927</v>
      </c>
      <c r="R16">
        <f>'From State&amp;Country +Charts'!O29</f>
        <v>289</v>
      </c>
      <c r="T16">
        <f t="shared" si="10"/>
        <v>4161</v>
      </c>
      <c r="V16" s="8">
        <f t="shared" si="0"/>
        <v>0.21994083869845138</v>
      </c>
      <c r="W16" s="8">
        <f t="shared" si="1"/>
        <v>0.13920306246737429</v>
      </c>
      <c r="X16" s="8">
        <f t="shared" si="2"/>
        <v>3.1494692883243434E-2</v>
      </c>
      <c r="Y16" s="8">
        <f t="shared" si="3"/>
        <v>2.7318601009222204E-2</v>
      </c>
      <c r="Z16" s="8">
        <f t="shared" si="4"/>
        <v>5.028710631633896E-2</v>
      </c>
      <c r="AC16">
        <v>5747</v>
      </c>
      <c r="AD16">
        <f t="shared" si="11"/>
        <v>74767</v>
      </c>
      <c r="AE16" s="23">
        <f t="shared" si="12"/>
        <v>-0.22776135447460355</v>
      </c>
      <c r="AG16">
        <f t="shared" si="5"/>
        <v>5747</v>
      </c>
      <c r="AM16" s="22">
        <v>5.6899251783539238E-2</v>
      </c>
    </row>
    <row r="17" spans="1:39" x14ac:dyDescent="0.3">
      <c r="A17" s="21" t="s">
        <v>107</v>
      </c>
      <c r="B17">
        <v>1396.5</v>
      </c>
      <c r="D17">
        <f t="shared" si="6"/>
        <v>16726</v>
      </c>
      <c r="F17">
        <v>927</v>
      </c>
      <c r="H17">
        <f t="shared" si="7"/>
        <v>10885</v>
      </c>
      <c r="J17">
        <v>223.5</v>
      </c>
      <c r="L17">
        <f t="shared" si="8"/>
        <v>2827</v>
      </c>
      <c r="N17">
        <f>'From State&amp;Country +Charts'!F30</f>
        <v>169</v>
      </c>
      <c r="P17">
        <f t="shared" si="9"/>
        <v>1923</v>
      </c>
      <c r="R17">
        <f>'From State&amp;Country +Charts'!O30</f>
        <v>324</v>
      </c>
      <c r="T17">
        <f t="shared" si="10"/>
        <v>4123</v>
      </c>
      <c r="V17" s="8">
        <f t="shared" si="0"/>
        <v>0.22025076886680861</v>
      </c>
      <c r="W17" s="8">
        <f t="shared" si="1"/>
        <v>0.14620298083747338</v>
      </c>
      <c r="X17" s="8">
        <f t="shared" si="2"/>
        <v>3.5249585994795364E-2</v>
      </c>
      <c r="Y17" s="8">
        <f t="shared" si="3"/>
        <v>2.6654049365192018E-2</v>
      </c>
      <c r="Z17" s="8">
        <f t="shared" si="4"/>
        <v>5.1100070972320798E-2</v>
      </c>
      <c r="AC17">
        <v>6340.5</v>
      </c>
      <c r="AD17">
        <f t="shared" si="11"/>
        <v>73983.5</v>
      </c>
      <c r="AE17" s="23">
        <f t="shared" si="12"/>
        <v>-0.10998034811903423</v>
      </c>
      <c r="AG17">
        <f t="shared" si="5"/>
        <v>6340.5</v>
      </c>
      <c r="AM17" s="22">
        <v>6.2140209762637018E-2</v>
      </c>
    </row>
    <row r="18" spans="1:39" x14ac:dyDescent="0.3">
      <c r="A18" s="21" t="s">
        <v>108</v>
      </c>
      <c r="B18">
        <v>1784</v>
      </c>
      <c r="D18">
        <f t="shared" si="6"/>
        <v>17012</v>
      </c>
      <c r="F18">
        <v>1166</v>
      </c>
      <c r="H18">
        <f t="shared" si="7"/>
        <v>11008</v>
      </c>
      <c r="J18">
        <v>323</v>
      </c>
      <c r="L18">
        <f t="shared" si="8"/>
        <v>2889</v>
      </c>
      <c r="N18">
        <f>'From State&amp;Country +Charts'!F31</f>
        <v>193</v>
      </c>
      <c r="P18">
        <f t="shared" si="9"/>
        <v>1916</v>
      </c>
      <c r="R18">
        <f>'From State&amp;Country +Charts'!O31</f>
        <v>429</v>
      </c>
      <c r="T18">
        <f t="shared" si="10"/>
        <v>4210</v>
      </c>
      <c r="V18" s="8">
        <f t="shared" si="0"/>
        <v>0.21967737963305012</v>
      </c>
      <c r="W18" s="8">
        <f t="shared" si="1"/>
        <v>0.14357837704716167</v>
      </c>
      <c r="X18" s="8">
        <f t="shared" si="2"/>
        <v>3.9773426917867255E-2</v>
      </c>
      <c r="Y18" s="8">
        <f t="shared" si="3"/>
        <v>2.3765546115010468E-2</v>
      </c>
      <c r="Z18" s="8">
        <f t="shared" si="4"/>
        <v>5.2826006649427409E-2</v>
      </c>
      <c r="AC18">
        <v>8121</v>
      </c>
      <c r="AD18">
        <f t="shared" si="11"/>
        <v>75376.5</v>
      </c>
      <c r="AE18" s="23">
        <f t="shared" si="12"/>
        <v>0.20704518430439944</v>
      </c>
      <c r="AG18">
        <f t="shared" si="5"/>
        <v>8121</v>
      </c>
      <c r="AM18" s="22">
        <v>6.2430735131141488E-2</v>
      </c>
    </row>
    <row r="19" spans="1:39" x14ac:dyDescent="0.3">
      <c r="A19" s="21" t="s">
        <v>109</v>
      </c>
      <c r="B19">
        <v>1118</v>
      </c>
      <c r="D19">
        <f t="shared" si="6"/>
        <v>16495</v>
      </c>
      <c r="F19">
        <v>743</v>
      </c>
      <c r="H19">
        <f t="shared" si="7"/>
        <v>10756</v>
      </c>
      <c r="J19">
        <v>195</v>
      </c>
      <c r="L19">
        <f t="shared" si="8"/>
        <v>2838</v>
      </c>
      <c r="N19">
        <f>'From State&amp;Country +Charts'!F32</f>
        <v>121</v>
      </c>
      <c r="P19">
        <f t="shared" si="9"/>
        <v>1891</v>
      </c>
      <c r="R19">
        <f>'From State&amp;Country +Charts'!O32</f>
        <v>251</v>
      </c>
      <c r="T19">
        <f t="shared" si="10"/>
        <v>4075</v>
      </c>
      <c r="V19" s="8">
        <f t="shared" si="0"/>
        <v>0.21658271987601704</v>
      </c>
      <c r="W19" s="8">
        <f t="shared" si="1"/>
        <v>0.14393645873692368</v>
      </c>
      <c r="X19" s="8">
        <f t="shared" si="2"/>
        <v>3.7776055792328553E-2</v>
      </c>
      <c r="Y19" s="8">
        <f t="shared" si="3"/>
        <v>2.3440526927547462E-2</v>
      </c>
      <c r="Z19" s="8">
        <f t="shared" si="4"/>
        <v>4.8624564122433163E-2</v>
      </c>
      <c r="AC19">
        <v>5162</v>
      </c>
      <c r="AD19">
        <f t="shared" si="11"/>
        <v>73701.5</v>
      </c>
      <c r="AE19" s="23">
        <f t="shared" si="12"/>
        <v>-0.24499049290624542</v>
      </c>
      <c r="AG19">
        <f t="shared" si="5"/>
        <v>5162</v>
      </c>
      <c r="AM19" s="22">
        <v>6.9740410693529639E-2</v>
      </c>
    </row>
    <row r="20" spans="1:39" x14ac:dyDescent="0.3">
      <c r="A20" s="21" t="s">
        <v>110</v>
      </c>
      <c r="B20">
        <v>1021</v>
      </c>
      <c r="D20">
        <f t="shared" si="6"/>
        <v>16573</v>
      </c>
      <c r="F20">
        <v>642</v>
      </c>
      <c r="H20">
        <f t="shared" si="7"/>
        <v>10782</v>
      </c>
      <c r="J20">
        <v>166</v>
      </c>
      <c r="L20">
        <f t="shared" si="8"/>
        <v>2830</v>
      </c>
      <c r="N20">
        <f>'From State&amp;Country +Charts'!F33</f>
        <v>116</v>
      </c>
      <c r="P20">
        <f t="shared" si="9"/>
        <v>1898</v>
      </c>
      <c r="R20">
        <f>'From State&amp;Country +Charts'!O33</f>
        <v>264</v>
      </c>
      <c r="T20">
        <f t="shared" si="10"/>
        <v>4110</v>
      </c>
      <c r="V20" s="8">
        <f t="shared" si="0"/>
        <v>0.22653649877967605</v>
      </c>
      <c r="W20" s="8">
        <f t="shared" si="1"/>
        <v>0.14244508542267584</v>
      </c>
      <c r="X20" s="8">
        <f t="shared" si="2"/>
        <v>3.6831595296205902E-2</v>
      </c>
      <c r="Y20" s="8">
        <f t="shared" si="3"/>
        <v>2.5737741291324605E-2</v>
      </c>
      <c r="Z20" s="8">
        <f t="shared" si="4"/>
        <v>5.8575549145773238E-2</v>
      </c>
      <c r="AC20">
        <v>4507</v>
      </c>
      <c r="AD20">
        <f t="shared" si="11"/>
        <v>74032.5</v>
      </c>
      <c r="AE20" s="23">
        <f t="shared" si="12"/>
        <v>7.9262452107279779E-2</v>
      </c>
      <c r="AG20">
        <f t="shared" si="5"/>
        <v>4507</v>
      </c>
      <c r="AM20" s="22">
        <v>6.3234967827823382E-2</v>
      </c>
    </row>
    <row r="21" spans="1:39" x14ac:dyDescent="0.3">
      <c r="A21" s="21" t="s">
        <v>111</v>
      </c>
      <c r="B21">
        <v>1467</v>
      </c>
      <c r="D21">
        <f t="shared" si="6"/>
        <v>16783</v>
      </c>
      <c r="F21">
        <v>1025</v>
      </c>
      <c r="H21">
        <f t="shared" si="7"/>
        <v>10961</v>
      </c>
      <c r="J21">
        <v>260</v>
      </c>
      <c r="L21">
        <f t="shared" si="8"/>
        <v>2869</v>
      </c>
      <c r="N21">
        <f>'From State&amp;Country +Charts'!F34</f>
        <v>126</v>
      </c>
      <c r="P21">
        <f t="shared" si="9"/>
        <v>1880</v>
      </c>
      <c r="R21">
        <f>'From State&amp;Country +Charts'!O34</f>
        <v>372</v>
      </c>
      <c r="T21">
        <f t="shared" si="10"/>
        <v>4123</v>
      </c>
      <c r="V21" s="8">
        <f t="shared" si="0"/>
        <v>0.22060150375939849</v>
      </c>
      <c r="W21" s="8">
        <f t="shared" si="1"/>
        <v>0.15413533834586465</v>
      </c>
      <c r="X21" s="8">
        <f t="shared" si="2"/>
        <v>3.9097744360902256E-2</v>
      </c>
      <c r="Y21" s="8">
        <f t="shared" si="3"/>
        <v>1.8947368421052633E-2</v>
      </c>
      <c r="Z21" s="8">
        <f t="shared" si="4"/>
        <v>5.5939849624060151E-2</v>
      </c>
      <c r="AC21">
        <v>6650</v>
      </c>
      <c r="AD21">
        <f t="shared" si="11"/>
        <v>75000.5</v>
      </c>
      <c r="AE21" s="23">
        <f t="shared" si="12"/>
        <v>0.17036254839845122</v>
      </c>
      <c r="AG21">
        <f t="shared" si="5"/>
        <v>6650</v>
      </c>
      <c r="AM21" s="22">
        <v>7.1278195488721802E-2</v>
      </c>
    </row>
    <row r="22" spans="1:39" x14ac:dyDescent="0.3">
      <c r="A22" s="21" t="s">
        <v>112</v>
      </c>
      <c r="B22">
        <v>1241</v>
      </c>
      <c r="D22">
        <f t="shared" si="6"/>
        <v>16489</v>
      </c>
      <c r="F22">
        <v>896</v>
      </c>
      <c r="H22">
        <f t="shared" si="7"/>
        <v>10790</v>
      </c>
      <c r="J22">
        <v>230</v>
      </c>
      <c r="L22">
        <f t="shared" si="8"/>
        <v>2841</v>
      </c>
      <c r="N22">
        <f>'From State&amp;Country +Charts'!F35</f>
        <v>166</v>
      </c>
      <c r="P22">
        <f t="shared" si="9"/>
        <v>1847</v>
      </c>
      <c r="R22">
        <f>'From State&amp;Country +Charts'!O35</f>
        <v>342</v>
      </c>
      <c r="T22">
        <f t="shared" si="10"/>
        <v>4117</v>
      </c>
      <c r="V22" s="8">
        <f t="shared" si="0"/>
        <v>0.21148602590320381</v>
      </c>
      <c r="W22" s="8">
        <f t="shared" si="1"/>
        <v>0.15269256987048399</v>
      </c>
      <c r="X22" s="8">
        <f t="shared" si="2"/>
        <v>3.9195637355146556E-2</v>
      </c>
      <c r="Y22" s="8">
        <f t="shared" si="3"/>
        <v>2.8289025221540559E-2</v>
      </c>
      <c r="Z22" s="8">
        <f t="shared" si="4"/>
        <v>5.8282208588957052E-2</v>
      </c>
      <c r="AC22">
        <v>5868</v>
      </c>
      <c r="AD22">
        <f t="shared" si="11"/>
        <v>74166.5</v>
      </c>
      <c r="AE22" s="23">
        <f t="shared" si="12"/>
        <v>-0.12444046553267685</v>
      </c>
      <c r="AG22">
        <f t="shared" si="5"/>
        <v>5868</v>
      </c>
      <c r="AM22" s="22">
        <v>6.7314246762099517E-2</v>
      </c>
    </row>
    <row r="23" spans="1:39" x14ac:dyDescent="0.3">
      <c r="A23" s="21" t="s">
        <v>113</v>
      </c>
      <c r="B23">
        <v>1295</v>
      </c>
      <c r="D23">
        <f t="shared" si="6"/>
        <v>16421</v>
      </c>
      <c r="F23">
        <v>885</v>
      </c>
      <c r="H23">
        <f t="shared" si="7"/>
        <v>10746</v>
      </c>
      <c r="J23">
        <v>214</v>
      </c>
      <c r="L23">
        <f t="shared" si="8"/>
        <v>2850</v>
      </c>
      <c r="N23">
        <f>'From State&amp;Country +Charts'!F36</f>
        <v>143</v>
      </c>
      <c r="P23">
        <f t="shared" si="9"/>
        <v>1832</v>
      </c>
      <c r="R23">
        <f>'From State&amp;Country +Charts'!O36</f>
        <v>326</v>
      </c>
      <c r="T23">
        <f t="shared" si="10"/>
        <v>4079</v>
      </c>
      <c r="V23" s="8">
        <f t="shared" si="0"/>
        <v>0.22564906778184352</v>
      </c>
      <c r="W23" s="8">
        <f t="shared" si="1"/>
        <v>0.15420805018295872</v>
      </c>
      <c r="X23" s="8">
        <f t="shared" si="2"/>
        <v>3.7288726258930129E-2</v>
      </c>
      <c r="Y23" s="8">
        <f t="shared" si="3"/>
        <v>2.4917232967415926E-2</v>
      </c>
      <c r="Z23" s="8">
        <f t="shared" si="4"/>
        <v>5.6804321310332813E-2</v>
      </c>
      <c r="AC23">
        <v>5739</v>
      </c>
      <c r="AD23">
        <f t="shared" si="11"/>
        <v>73898.5</v>
      </c>
      <c r="AE23" s="23">
        <f t="shared" si="12"/>
        <v>-4.4614616281005492E-2</v>
      </c>
      <c r="AG23">
        <f t="shared" si="5"/>
        <v>5739</v>
      </c>
      <c r="AM23" s="22">
        <v>7.4228959749085208E-2</v>
      </c>
    </row>
    <row r="24" spans="1:39" x14ac:dyDescent="0.3">
      <c r="A24" s="21" t="s">
        <v>114</v>
      </c>
      <c r="B24">
        <v>1172</v>
      </c>
      <c r="D24">
        <f t="shared" si="6"/>
        <v>16241</v>
      </c>
      <c r="F24">
        <v>824</v>
      </c>
      <c r="H24">
        <f t="shared" si="7"/>
        <v>10696</v>
      </c>
      <c r="J24">
        <v>213</v>
      </c>
      <c r="L24">
        <f t="shared" si="8"/>
        <v>2830</v>
      </c>
      <c r="N24">
        <f>'From State&amp;Country +Charts'!F37</f>
        <v>130</v>
      </c>
      <c r="P24">
        <f t="shared" si="9"/>
        <v>1819</v>
      </c>
      <c r="R24">
        <f>'From State&amp;Country +Charts'!O37</f>
        <v>299</v>
      </c>
      <c r="T24">
        <f t="shared" si="10"/>
        <v>4017</v>
      </c>
      <c r="V24" s="8">
        <f t="shared" si="0"/>
        <v>0.2202593497462883</v>
      </c>
      <c r="W24" s="8">
        <f t="shared" si="1"/>
        <v>0.15485810937793648</v>
      </c>
      <c r="X24" s="8">
        <f t="shared" si="2"/>
        <v>4.0030069535801543E-2</v>
      </c>
      <c r="Y24" s="8">
        <f t="shared" si="3"/>
        <v>2.4431497838752113E-2</v>
      </c>
      <c r="Z24" s="8">
        <f t="shared" si="4"/>
        <v>5.6192445029129866E-2</v>
      </c>
      <c r="AC24">
        <v>5321</v>
      </c>
      <c r="AD24">
        <f t="shared" si="11"/>
        <v>73329.5</v>
      </c>
      <c r="AE24" s="23">
        <f t="shared" si="12"/>
        <v>-9.6604414261460048E-2</v>
      </c>
      <c r="AG24">
        <f t="shared" si="5"/>
        <v>5321</v>
      </c>
      <c r="AM24" s="22">
        <v>7.8368727682766398E-2</v>
      </c>
    </row>
    <row r="25" spans="1:39" x14ac:dyDescent="0.3">
      <c r="A25" s="21" t="s">
        <v>115</v>
      </c>
      <c r="B25">
        <v>1454</v>
      </c>
      <c r="D25">
        <f t="shared" si="6"/>
        <v>16296.5</v>
      </c>
      <c r="F25">
        <v>993</v>
      </c>
      <c r="H25">
        <f t="shared" si="7"/>
        <v>10810</v>
      </c>
      <c r="J25">
        <v>230</v>
      </c>
      <c r="L25">
        <f t="shared" si="8"/>
        <v>2811.5</v>
      </c>
      <c r="N25">
        <f>'From State&amp;Country +Charts'!F38</f>
        <v>153</v>
      </c>
      <c r="P25">
        <f t="shared" si="9"/>
        <v>1820</v>
      </c>
      <c r="R25">
        <f>'From State&amp;Country +Charts'!O38</f>
        <v>339</v>
      </c>
      <c r="T25">
        <f t="shared" si="10"/>
        <v>3980</v>
      </c>
      <c r="V25" s="8">
        <f t="shared" si="0"/>
        <v>0.22991777356103732</v>
      </c>
      <c r="W25" s="8">
        <f t="shared" si="1"/>
        <v>0.15702087286527514</v>
      </c>
      <c r="X25" s="8">
        <f t="shared" si="2"/>
        <v>3.6369386464263125E-2</v>
      </c>
      <c r="Y25" s="8">
        <f t="shared" si="3"/>
        <v>2.4193548387096774E-2</v>
      </c>
      <c r="Z25" s="8">
        <f t="shared" si="4"/>
        <v>5.3605313092979126E-2</v>
      </c>
      <c r="AC25">
        <v>6324</v>
      </c>
      <c r="AD25">
        <f t="shared" si="11"/>
        <v>73494.5</v>
      </c>
      <c r="AE25" s="23">
        <f t="shared" si="12"/>
        <v>2.6790063321967761E-2</v>
      </c>
      <c r="AG25">
        <f t="shared" si="5"/>
        <v>6324</v>
      </c>
      <c r="AM25" s="22">
        <v>7.9222011385199242E-2</v>
      </c>
    </row>
    <row r="26" spans="1:39" x14ac:dyDescent="0.3">
      <c r="A26" s="21" t="s">
        <v>116</v>
      </c>
      <c r="B26">
        <v>1141</v>
      </c>
      <c r="D26">
        <f t="shared" si="6"/>
        <v>15992.5</v>
      </c>
      <c r="F26">
        <v>820</v>
      </c>
      <c r="H26">
        <f t="shared" si="7"/>
        <v>10746</v>
      </c>
      <c r="J26">
        <v>199</v>
      </c>
      <c r="L26">
        <f t="shared" si="8"/>
        <v>2746.5</v>
      </c>
      <c r="N26">
        <f>'From State&amp;Country +Charts'!F39</f>
        <v>127</v>
      </c>
      <c r="P26">
        <f t="shared" si="9"/>
        <v>1786</v>
      </c>
      <c r="R26">
        <f>'From State&amp;Country +Charts'!O39</f>
        <v>337</v>
      </c>
      <c r="T26">
        <f t="shared" si="10"/>
        <v>3926</v>
      </c>
      <c r="V26" s="8">
        <f t="shared" si="0"/>
        <v>0.21552701171137137</v>
      </c>
      <c r="W26" s="8">
        <f t="shared" si="1"/>
        <v>0.15489233094068758</v>
      </c>
      <c r="X26" s="8">
        <f t="shared" si="2"/>
        <v>3.758972421609369E-2</v>
      </c>
      <c r="Y26" s="8">
        <f t="shared" si="3"/>
        <v>2.3989421987155271E-2</v>
      </c>
      <c r="Z26" s="8">
        <f t="shared" si="4"/>
        <v>6.3656970154892328E-2</v>
      </c>
      <c r="AC26">
        <v>5294</v>
      </c>
      <c r="AD26">
        <f t="shared" si="11"/>
        <v>72360.5</v>
      </c>
      <c r="AE26" s="23">
        <f t="shared" si="12"/>
        <v>-0.17641568139390174</v>
      </c>
      <c r="AG26">
        <f t="shared" si="5"/>
        <v>5294</v>
      </c>
      <c r="AM26" s="22">
        <v>5.8367963732527388E-2</v>
      </c>
    </row>
    <row r="27" spans="1:39" x14ac:dyDescent="0.3">
      <c r="A27" s="21" t="s">
        <v>117</v>
      </c>
      <c r="B27">
        <v>1519</v>
      </c>
      <c r="D27">
        <f t="shared" si="6"/>
        <v>15872.5</v>
      </c>
      <c r="F27">
        <v>928</v>
      </c>
      <c r="H27">
        <f t="shared" si="7"/>
        <v>10649</v>
      </c>
      <c r="J27">
        <v>283</v>
      </c>
      <c r="L27">
        <f t="shared" si="8"/>
        <v>2717.5</v>
      </c>
      <c r="N27">
        <f>'From State&amp;Country +Charts'!F40</f>
        <v>196</v>
      </c>
      <c r="P27">
        <f t="shared" si="9"/>
        <v>1797</v>
      </c>
      <c r="R27">
        <f>'From State&amp;Country +Charts'!O40</f>
        <v>375</v>
      </c>
      <c r="T27">
        <f t="shared" si="10"/>
        <v>3947</v>
      </c>
      <c r="V27" s="8">
        <f t="shared" si="0"/>
        <v>0.22510373443983403</v>
      </c>
      <c r="W27" s="8">
        <f t="shared" si="1"/>
        <v>0.13752222880853587</v>
      </c>
      <c r="X27" s="8">
        <f t="shared" si="2"/>
        <v>4.1938352104327205E-2</v>
      </c>
      <c r="Y27" s="8">
        <f t="shared" si="3"/>
        <v>2.9045643153526972E-2</v>
      </c>
      <c r="Z27" s="8">
        <f t="shared" si="4"/>
        <v>5.5572021339656191E-2</v>
      </c>
      <c r="AC27">
        <v>6748</v>
      </c>
      <c r="AD27">
        <f t="shared" si="11"/>
        <v>71821.5</v>
      </c>
      <c r="AE27" s="23">
        <f t="shared" si="12"/>
        <v>-7.3967339097022133E-2</v>
      </c>
      <c r="AG27">
        <f t="shared" si="5"/>
        <v>6748</v>
      </c>
      <c r="AM27" s="22">
        <v>5.0088915234143452E-2</v>
      </c>
    </row>
    <row r="28" spans="1:39" x14ac:dyDescent="0.3">
      <c r="A28" s="21" t="s">
        <v>118</v>
      </c>
      <c r="B28">
        <v>1266</v>
      </c>
      <c r="D28">
        <f t="shared" si="6"/>
        <v>15874.5</v>
      </c>
      <c r="F28">
        <v>768</v>
      </c>
      <c r="H28">
        <f t="shared" si="7"/>
        <v>10617</v>
      </c>
      <c r="J28">
        <v>270</v>
      </c>
      <c r="L28">
        <f t="shared" si="8"/>
        <v>2806.5</v>
      </c>
      <c r="N28">
        <f>'From State&amp;Country +Charts'!F41</f>
        <v>140</v>
      </c>
      <c r="P28">
        <f t="shared" si="9"/>
        <v>1780</v>
      </c>
      <c r="R28">
        <f>'From State&amp;Country +Charts'!O41</f>
        <v>271</v>
      </c>
      <c r="T28">
        <f t="shared" si="10"/>
        <v>3929</v>
      </c>
      <c r="V28" s="8">
        <f t="shared" si="0"/>
        <v>0.22905735480369097</v>
      </c>
      <c r="W28" s="8">
        <f t="shared" si="1"/>
        <v>0.13895422471503527</v>
      </c>
      <c r="X28" s="8">
        <f t="shared" si="2"/>
        <v>4.8851094626379592E-2</v>
      </c>
      <c r="Y28" s="8">
        <f t="shared" si="3"/>
        <v>2.5330197213678306E-2</v>
      </c>
      <c r="Z28" s="8">
        <f t="shared" si="4"/>
        <v>4.9032024606477292E-2</v>
      </c>
      <c r="AC28">
        <v>5527</v>
      </c>
      <c r="AD28">
        <f t="shared" si="11"/>
        <v>71601.5</v>
      </c>
      <c r="AE28" s="23">
        <f t="shared" si="12"/>
        <v>-3.8280842178527896E-2</v>
      </c>
      <c r="AG28">
        <f t="shared" si="5"/>
        <v>5527</v>
      </c>
      <c r="AM28" s="22">
        <v>7.2010132078885472E-2</v>
      </c>
    </row>
    <row r="29" spans="1:39" x14ac:dyDescent="0.3">
      <c r="A29" s="21" t="s">
        <v>119</v>
      </c>
      <c r="B29">
        <v>1426</v>
      </c>
      <c r="D29">
        <f t="shared" si="6"/>
        <v>15904</v>
      </c>
      <c r="F29">
        <v>833</v>
      </c>
      <c r="H29">
        <f t="shared" si="7"/>
        <v>10523</v>
      </c>
      <c r="J29">
        <v>244</v>
      </c>
      <c r="L29">
        <f t="shared" si="8"/>
        <v>2827</v>
      </c>
      <c r="N29">
        <f>'From State&amp;Country +Charts'!F42</f>
        <v>189</v>
      </c>
      <c r="P29">
        <f t="shared" si="9"/>
        <v>1800</v>
      </c>
      <c r="R29">
        <f>'From State&amp;Country +Charts'!O42</f>
        <v>305</v>
      </c>
      <c r="T29">
        <f t="shared" si="10"/>
        <v>3910</v>
      </c>
      <c r="V29" s="8">
        <f t="shared" si="0"/>
        <v>0.22502761559097365</v>
      </c>
      <c r="W29" s="8">
        <f t="shared" si="1"/>
        <v>0.13145021303455895</v>
      </c>
      <c r="X29" s="8">
        <f t="shared" si="2"/>
        <v>3.85040239861133E-2</v>
      </c>
      <c r="Y29" s="8">
        <f t="shared" si="3"/>
        <v>2.9824838251538584E-2</v>
      </c>
      <c r="Z29" s="8">
        <f t="shared" si="4"/>
        <v>4.8130029982641626E-2</v>
      </c>
      <c r="AC29">
        <v>6337</v>
      </c>
      <c r="AD29">
        <f t="shared" si="11"/>
        <v>71598</v>
      </c>
      <c r="AE29" s="23">
        <f t="shared" si="12"/>
        <v>-5.5200693951584778E-4</v>
      </c>
      <c r="AG29">
        <f t="shared" si="5"/>
        <v>6337</v>
      </c>
      <c r="AM29" s="22">
        <v>5.3968754931355528E-2</v>
      </c>
    </row>
    <row r="30" spans="1:39" x14ac:dyDescent="0.3">
      <c r="A30" s="21" t="s">
        <v>120</v>
      </c>
      <c r="B30">
        <v>2125</v>
      </c>
      <c r="D30">
        <f t="shared" si="6"/>
        <v>16245</v>
      </c>
      <c r="F30">
        <v>1348</v>
      </c>
      <c r="H30">
        <f t="shared" si="7"/>
        <v>10705</v>
      </c>
      <c r="J30">
        <v>419</v>
      </c>
      <c r="L30">
        <f t="shared" si="8"/>
        <v>2923</v>
      </c>
      <c r="N30">
        <f>'From State&amp;Country +Charts'!F43</f>
        <v>222</v>
      </c>
      <c r="P30">
        <f t="shared" si="9"/>
        <v>1829</v>
      </c>
      <c r="R30">
        <f>'From State&amp;Country +Charts'!O43</f>
        <v>465</v>
      </c>
      <c r="T30">
        <f t="shared" si="10"/>
        <v>3946</v>
      </c>
      <c r="V30" s="8">
        <f t="shared" si="0"/>
        <v>0.2280777074165504</v>
      </c>
      <c r="W30" s="8">
        <f t="shared" si="1"/>
        <v>0.14468176451647527</v>
      </c>
      <c r="X30" s="8">
        <f t="shared" si="2"/>
        <v>4.4971557368251584E-2</v>
      </c>
      <c r="Y30" s="8">
        <f t="shared" si="3"/>
        <v>2.3827412257164324E-2</v>
      </c>
      <c r="Z30" s="8">
        <f t="shared" si="4"/>
        <v>4.9908768917033379E-2</v>
      </c>
      <c r="AC30">
        <v>9317</v>
      </c>
      <c r="AD30">
        <f t="shared" si="11"/>
        <v>72794</v>
      </c>
      <c r="AE30" s="23">
        <f t="shared" si="12"/>
        <v>0.14727250338628251</v>
      </c>
      <c r="AG30">
        <f t="shared" si="5"/>
        <v>9317</v>
      </c>
      <c r="AM30" s="22">
        <v>6.2144467103144786E-2</v>
      </c>
    </row>
    <row r="31" spans="1:39" x14ac:dyDescent="0.3">
      <c r="A31" s="21" t="s">
        <v>121</v>
      </c>
      <c r="B31">
        <v>957</v>
      </c>
      <c r="D31">
        <f t="shared" si="6"/>
        <v>16084</v>
      </c>
      <c r="F31">
        <v>704</v>
      </c>
      <c r="H31">
        <f t="shared" si="7"/>
        <v>10666</v>
      </c>
      <c r="J31">
        <v>205</v>
      </c>
      <c r="L31">
        <f t="shared" si="8"/>
        <v>2933</v>
      </c>
      <c r="N31">
        <f>'From State&amp;Country +Charts'!F44</f>
        <v>125</v>
      </c>
      <c r="P31">
        <f t="shared" si="9"/>
        <v>1833</v>
      </c>
      <c r="R31">
        <f>'From State&amp;Country +Charts'!O44</f>
        <v>215</v>
      </c>
      <c r="T31">
        <f t="shared" si="10"/>
        <v>3910</v>
      </c>
      <c r="V31" s="8">
        <f t="shared" si="0"/>
        <v>0.21333036112349532</v>
      </c>
      <c r="W31" s="8">
        <f t="shared" si="1"/>
        <v>0.15693267944716896</v>
      </c>
      <c r="X31" s="8">
        <f t="shared" si="2"/>
        <v>4.5697726259473916E-2</v>
      </c>
      <c r="Y31" s="8">
        <f t="shared" si="3"/>
        <v>2.7864467231386535E-2</v>
      </c>
      <c r="Z31" s="8">
        <f t="shared" si="4"/>
        <v>4.7926883637984842E-2</v>
      </c>
      <c r="AC31">
        <v>4486</v>
      </c>
      <c r="AD31">
        <f t="shared" si="11"/>
        <v>72118</v>
      </c>
      <c r="AE31" s="23">
        <f t="shared" si="12"/>
        <v>-0.13095699341340561</v>
      </c>
      <c r="AG31">
        <f t="shared" si="5"/>
        <v>4486</v>
      </c>
      <c r="AM31" s="22">
        <v>8.3593401694159603E-2</v>
      </c>
    </row>
    <row r="32" spans="1:39" x14ac:dyDescent="0.3">
      <c r="A32" s="21" t="s">
        <v>122</v>
      </c>
      <c r="B32">
        <v>1119</v>
      </c>
      <c r="D32">
        <f t="shared" si="6"/>
        <v>16182</v>
      </c>
      <c r="F32">
        <v>700</v>
      </c>
      <c r="H32">
        <f t="shared" si="7"/>
        <v>10724</v>
      </c>
      <c r="J32">
        <v>204</v>
      </c>
      <c r="L32">
        <f t="shared" si="8"/>
        <v>2971</v>
      </c>
      <c r="N32">
        <f>'From State&amp;Country +Charts'!F45</f>
        <v>132</v>
      </c>
      <c r="P32">
        <f t="shared" si="9"/>
        <v>1849</v>
      </c>
      <c r="R32">
        <f>'From State&amp;Country +Charts'!O45</f>
        <v>226</v>
      </c>
      <c r="T32">
        <f t="shared" si="10"/>
        <v>3872</v>
      </c>
      <c r="V32" s="8">
        <f t="shared" si="0"/>
        <v>0.22679367653019863</v>
      </c>
      <c r="W32" s="8">
        <f t="shared" si="1"/>
        <v>0.14187271990271585</v>
      </c>
      <c r="X32" s="8">
        <f t="shared" si="2"/>
        <v>4.1345764085934336E-2</v>
      </c>
      <c r="Y32" s="8">
        <f t="shared" si="3"/>
        <v>2.6753141467369273E-2</v>
      </c>
      <c r="Z32" s="8">
        <f t="shared" si="4"/>
        <v>4.5804620997162544E-2</v>
      </c>
      <c r="AC32">
        <v>4934</v>
      </c>
      <c r="AD32">
        <f t="shared" si="11"/>
        <v>72545</v>
      </c>
      <c r="AE32" s="23">
        <f t="shared" si="12"/>
        <v>9.4741513201686223E-2</v>
      </c>
      <c r="AG32">
        <f t="shared" si="5"/>
        <v>4934</v>
      </c>
      <c r="AM32" s="22">
        <v>7.4179164977705714E-2</v>
      </c>
    </row>
    <row r="33" spans="1:39" x14ac:dyDescent="0.3">
      <c r="A33" s="21" t="s">
        <v>123</v>
      </c>
      <c r="B33">
        <v>1560</v>
      </c>
      <c r="D33">
        <f t="shared" si="6"/>
        <v>16275</v>
      </c>
      <c r="F33">
        <v>1032</v>
      </c>
      <c r="H33">
        <f t="shared" si="7"/>
        <v>10731</v>
      </c>
      <c r="J33">
        <v>286</v>
      </c>
      <c r="L33">
        <f t="shared" si="8"/>
        <v>2997</v>
      </c>
      <c r="N33">
        <f>'From State&amp;Country +Charts'!F46</f>
        <v>170</v>
      </c>
      <c r="P33">
        <f t="shared" si="9"/>
        <v>1893</v>
      </c>
      <c r="R33">
        <f>'From State&amp;Country +Charts'!O46</f>
        <v>385</v>
      </c>
      <c r="T33">
        <f t="shared" si="10"/>
        <v>3885</v>
      </c>
      <c r="V33" s="8">
        <f t="shared" si="0"/>
        <v>0.22241231822070145</v>
      </c>
      <c r="W33" s="8">
        <f t="shared" si="1"/>
        <v>0.14713430282292558</v>
      </c>
      <c r="X33" s="8">
        <f t="shared" si="2"/>
        <v>4.0775591673795269E-2</v>
      </c>
      <c r="Y33" s="8">
        <f t="shared" si="3"/>
        <v>2.4237239806102082E-2</v>
      </c>
      <c r="Z33" s="8">
        <f t="shared" si="4"/>
        <v>5.4890219560878244E-2</v>
      </c>
      <c r="AC33">
        <v>7014</v>
      </c>
      <c r="AD33">
        <f t="shared" si="11"/>
        <v>72909</v>
      </c>
      <c r="AE33" s="23">
        <f t="shared" si="12"/>
        <v>5.4736842105263195E-2</v>
      </c>
      <c r="AG33">
        <f t="shared" si="5"/>
        <v>7014</v>
      </c>
      <c r="AM33" s="22">
        <v>6.4585115483319078E-2</v>
      </c>
    </row>
    <row r="34" spans="1:39" x14ac:dyDescent="0.3">
      <c r="A34" s="21" t="s">
        <v>124</v>
      </c>
      <c r="B34">
        <v>1421</v>
      </c>
      <c r="D34">
        <f t="shared" si="6"/>
        <v>16455</v>
      </c>
      <c r="F34">
        <v>982.5</v>
      </c>
      <c r="H34">
        <f t="shared" si="7"/>
        <v>10817.5</v>
      </c>
      <c r="J34">
        <v>267</v>
      </c>
      <c r="L34">
        <f t="shared" si="8"/>
        <v>3034</v>
      </c>
      <c r="N34">
        <f>'From State&amp;Country +Charts'!F47</f>
        <v>157.5</v>
      </c>
      <c r="P34">
        <f t="shared" si="9"/>
        <v>1884.5</v>
      </c>
      <c r="R34">
        <f>'From State&amp;Country +Charts'!O47</f>
        <v>347.5</v>
      </c>
      <c r="T34">
        <f t="shared" si="10"/>
        <v>3890.5</v>
      </c>
      <c r="V34" s="8">
        <f t="shared" si="0"/>
        <v>0.22203125000000001</v>
      </c>
      <c r="W34" s="8">
        <f t="shared" si="1"/>
        <v>0.15351562499999999</v>
      </c>
      <c r="X34" s="8">
        <f t="shared" si="2"/>
        <v>4.1718749999999999E-2</v>
      </c>
      <c r="Y34" s="8">
        <f t="shared" si="3"/>
        <v>2.4609374999999999E-2</v>
      </c>
      <c r="Z34" s="8">
        <f t="shared" si="4"/>
        <v>5.4296875000000001E-2</v>
      </c>
      <c r="AC34">
        <v>6400</v>
      </c>
      <c r="AD34">
        <f t="shared" si="11"/>
        <v>73441</v>
      </c>
      <c r="AE34" s="23">
        <f t="shared" si="12"/>
        <v>9.0661213360599957E-2</v>
      </c>
      <c r="AG34">
        <f t="shared" si="5"/>
        <v>6400</v>
      </c>
      <c r="AM34" s="22">
        <v>7.0624999999999993E-2</v>
      </c>
    </row>
    <row r="35" spans="1:39" x14ac:dyDescent="0.3">
      <c r="A35" s="21" t="s">
        <v>125</v>
      </c>
      <c r="B35">
        <v>1282</v>
      </c>
      <c r="D35">
        <f t="shared" si="6"/>
        <v>16442</v>
      </c>
      <c r="F35">
        <v>933</v>
      </c>
      <c r="H35">
        <f t="shared" si="7"/>
        <v>10865.5</v>
      </c>
      <c r="J35">
        <v>248</v>
      </c>
      <c r="L35">
        <f t="shared" si="8"/>
        <v>3068</v>
      </c>
      <c r="N35">
        <f>'From State&amp;Country +Charts'!F48</f>
        <v>145</v>
      </c>
      <c r="P35">
        <f t="shared" si="9"/>
        <v>1886.5</v>
      </c>
      <c r="R35">
        <f>'From State&amp;Country +Charts'!O48</f>
        <v>310</v>
      </c>
      <c r="T35">
        <f t="shared" si="10"/>
        <v>3874.5</v>
      </c>
      <c r="V35" s="8">
        <f t="shared" si="0"/>
        <v>0.22156930521949533</v>
      </c>
      <c r="W35" s="8">
        <f t="shared" si="1"/>
        <v>0.16125129623228482</v>
      </c>
      <c r="X35" s="8">
        <f t="shared" si="2"/>
        <v>4.2862080884894571E-2</v>
      </c>
      <c r="Y35" s="8">
        <f t="shared" si="3"/>
        <v>2.5060490839958521E-2</v>
      </c>
      <c r="Z35" s="8">
        <f t="shared" si="4"/>
        <v>5.3577601106118214E-2</v>
      </c>
      <c r="AC35">
        <v>5786</v>
      </c>
      <c r="AD35">
        <f t="shared" si="11"/>
        <v>73488</v>
      </c>
      <c r="AE35" s="23">
        <f t="shared" si="12"/>
        <v>8.1895800662137308E-3</v>
      </c>
      <c r="AG35">
        <f t="shared" si="5"/>
        <v>5786</v>
      </c>
      <c r="AM35" s="22">
        <v>7.7946768060836502E-2</v>
      </c>
    </row>
    <row r="36" spans="1:39" x14ac:dyDescent="0.3">
      <c r="A36" s="21" t="s">
        <v>126</v>
      </c>
      <c r="B36">
        <v>1218</v>
      </c>
      <c r="D36">
        <f t="shared" si="6"/>
        <v>16488</v>
      </c>
      <c r="F36">
        <v>931</v>
      </c>
      <c r="H36">
        <f t="shared" si="7"/>
        <v>10972.5</v>
      </c>
      <c r="J36">
        <v>230</v>
      </c>
      <c r="L36">
        <f t="shared" si="8"/>
        <v>3085</v>
      </c>
      <c r="N36">
        <f>'From State&amp;Country +Charts'!F49</f>
        <v>138</v>
      </c>
      <c r="P36">
        <f t="shared" si="9"/>
        <v>1894.5</v>
      </c>
      <c r="R36">
        <f>'From State&amp;Country +Charts'!O49</f>
        <v>326</v>
      </c>
      <c r="T36">
        <f t="shared" si="10"/>
        <v>3901.5</v>
      </c>
      <c r="V36" s="8">
        <f t="shared" si="0"/>
        <v>0.21319796954314721</v>
      </c>
      <c r="W36" s="8">
        <f t="shared" si="1"/>
        <v>0.16296166637493437</v>
      </c>
      <c r="X36" s="8">
        <f t="shared" si="2"/>
        <v>4.0259058288114824E-2</v>
      </c>
      <c r="Y36" s="8">
        <f t="shared" si="3"/>
        <v>2.4155434972868896E-2</v>
      </c>
      <c r="Z36" s="8">
        <f t="shared" si="4"/>
        <v>5.7062839138806234E-2</v>
      </c>
      <c r="AC36">
        <v>5713</v>
      </c>
      <c r="AD36">
        <f t="shared" si="11"/>
        <v>73880</v>
      </c>
      <c r="AE36" s="23">
        <f t="shared" si="12"/>
        <v>7.3670362713775583E-2</v>
      </c>
      <c r="AG36">
        <f t="shared" si="5"/>
        <v>5713</v>
      </c>
      <c r="AM36" s="22">
        <v>7.526693506038859E-2</v>
      </c>
    </row>
    <row r="37" spans="1:39" x14ac:dyDescent="0.3">
      <c r="A37" s="21" t="s">
        <v>127</v>
      </c>
      <c r="B37">
        <v>1227.5</v>
      </c>
      <c r="D37">
        <f t="shared" si="6"/>
        <v>16261.5</v>
      </c>
      <c r="F37">
        <v>891.5</v>
      </c>
      <c r="H37">
        <f t="shared" si="7"/>
        <v>10871</v>
      </c>
      <c r="J37">
        <v>238.5</v>
      </c>
      <c r="L37">
        <f t="shared" si="8"/>
        <v>3093.5</v>
      </c>
      <c r="N37">
        <f>'From State&amp;Country +Charts'!F50</f>
        <v>146</v>
      </c>
      <c r="P37">
        <f t="shared" si="9"/>
        <v>1887.5</v>
      </c>
      <c r="R37">
        <f>'From State&amp;Country +Charts'!O50</f>
        <v>331</v>
      </c>
      <c r="T37">
        <f t="shared" si="10"/>
        <v>3893.5</v>
      </c>
      <c r="V37" s="8">
        <f t="shared" si="0"/>
        <v>0.21531310296439221</v>
      </c>
      <c r="W37" s="8">
        <f t="shared" si="1"/>
        <v>0.15637607437291703</v>
      </c>
      <c r="X37" s="8">
        <f t="shared" si="2"/>
        <v>4.1834765830556044E-2</v>
      </c>
      <c r="Y37" s="8">
        <f t="shared" si="3"/>
        <v>2.5609542185581476E-2</v>
      </c>
      <c r="Z37" s="8">
        <f t="shared" si="4"/>
        <v>5.8059989475530607E-2</v>
      </c>
      <c r="AC37">
        <v>5701</v>
      </c>
      <c r="AD37">
        <f t="shared" si="11"/>
        <v>73257</v>
      </c>
      <c r="AE37" s="23">
        <f t="shared" si="12"/>
        <v>-9.8513598987982287E-2</v>
      </c>
      <c r="AG37">
        <f t="shared" si="5"/>
        <v>5701</v>
      </c>
      <c r="AM37" s="22">
        <v>6.9549201894404486E-2</v>
      </c>
    </row>
    <row r="38" spans="1:39" x14ac:dyDescent="0.3">
      <c r="A38" s="21" t="s">
        <v>128</v>
      </c>
      <c r="B38">
        <v>1237</v>
      </c>
      <c r="D38">
        <f t="shared" si="6"/>
        <v>16357.5</v>
      </c>
      <c r="F38">
        <v>852</v>
      </c>
      <c r="H38">
        <f t="shared" si="7"/>
        <v>10903</v>
      </c>
      <c r="J38">
        <v>247</v>
      </c>
      <c r="L38">
        <f t="shared" si="8"/>
        <v>3141.5</v>
      </c>
      <c r="N38">
        <f>'From State&amp;Country +Charts'!F51</f>
        <v>154</v>
      </c>
      <c r="P38">
        <f t="shared" si="9"/>
        <v>1914.5</v>
      </c>
      <c r="R38">
        <f>'From State&amp;Country +Charts'!O51</f>
        <v>336</v>
      </c>
      <c r="T38">
        <f t="shared" si="10"/>
        <v>3892.5</v>
      </c>
      <c r="V38" s="8">
        <f t="shared" si="0"/>
        <v>0.21743715943047986</v>
      </c>
      <c r="W38" s="8">
        <f t="shared" si="1"/>
        <v>0.14976269994726665</v>
      </c>
      <c r="X38" s="8">
        <f t="shared" si="2"/>
        <v>4.3417120759360169E-2</v>
      </c>
      <c r="Y38" s="8">
        <f t="shared" si="3"/>
        <v>2.7069783793285288E-2</v>
      </c>
      <c r="Z38" s="8">
        <f t="shared" si="4"/>
        <v>5.9061346458076994E-2</v>
      </c>
      <c r="AC38">
        <v>5689</v>
      </c>
      <c r="AD38">
        <f t="shared" si="11"/>
        <v>73652</v>
      </c>
      <c r="AE38" s="23">
        <f t="shared" si="12"/>
        <v>7.4612769172648363E-2</v>
      </c>
      <c r="AG38">
        <f t="shared" si="5"/>
        <v>5689</v>
      </c>
      <c r="AM38" s="22">
        <v>6.3807347512743889E-2</v>
      </c>
    </row>
    <row r="39" spans="1:39" x14ac:dyDescent="0.3">
      <c r="A39" s="21" t="s">
        <v>129</v>
      </c>
      <c r="B39">
        <v>1587</v>
      </c>
      <c r="D39">
        <f t="shared" si="6"/>
        <v>16425.5</v>
      </c>
      <c r="F39">
        <v>1114</v>
      </c>
      <c r="H39">
        <f t="shared" si="7"/>
        <v>11089</v>
      </c>
      <c r="J39">
        <v>342</v>
      </c>
      <c r="L39">
        <f t="shared" si="8"/>
        <v>3200.5</v>
      </c>
      <c r="N39">
        <f>'From State&amp;Country +Charts'!F52</f>
        <v>200</v>
      </c>
      <c r="P39">
        <f t="shared" si="9"/>
        <v>1918.5</v>
      </c>
      <c r="R39">
        <f>'From State&amp;Country +Charts'!O52</f>
        <v>417</v>
      </c>
      <c r="T39">
        <f t="shared" si="10"/>
        <v>3934.5</v>
      </c>
      <c r="V39" s="8">
        <f t="shared" si="0"/>
        <v>0.21098112204201011</v>
      </c>
      <c r="W39" s="8">
        <f t="shared" si="1"/>
        <v>0.14809890986439778</v>
      </c>
      <c r="X39" s="8">
        <f t="shared" si="2"/>
        <v>4.5466631215102367E-2</v>
      </c>
      <c r="Y39" s="8">
        <f t="shared" si="3"/>
        <v>2.6588673225206062E-2</v>
      </c>
      <c r="Z39" s="8">
        <f t="shared" si="4"/>
        <v>5.5437383674554641E-2</v>
      </c>
      <c r="AC39">
        <v>7522</v>
      </c>
      <c r="AD39">
        <f t="shared" si="11"/>
        <v>74426</v>
      </c>
      <c r="AE39" s="23">
        <f t="shared" si="12"/>
        <v>0.11470065204505042</v>
      </c>
      <c r="AG39">
        <f t="shared" si="5"/>
        <v>7522</v>
      </c>
      <c r="AM39" s="22">
        <v>6.4876362669502793E-2</v>
      </c>
    </row>
    <row r="40" spans="1:39" x14ac:dyDescent="0.3">
      <c r="A40" s="21" t="s">
        <v>130</v>
      </c>
      <c r="B40">
        <v>1276</v>
      </c>
      <c r="D40">
        <f t="shared" si="6"/>
        <v>16435.5</v>
      </c>
      <c r="F40">
        <v>814</v>
      </c>
      <c r="H40">
        <f t="shared" si="7"/>
        <v>11135</v>
      </c>
      <c r="J40">
        <v>291</v>
      </c>
      <c r="L40">
        <f t="shared" si="8"/>
        <v>3221.5</v>
      </c>
      <c r="N40">
        <f>'From State&amp;Country +Charts'!F53</f>
        <v>155</v>
      </c>
      <c r="P40">
        <f t="shared" si="9"/>
        <v>1933.5</v>
      </c>
      <c r="R40">
        <f>'From State&amp;Country +Charts'!O53</f>
        <v>340</v>
      </c>
      <c r="T40">
        <f t="shared" si="10"/>
        <v>4003.5</v>
      </c>
      <c r="V40" s="8">
        <f t="shared" si="0"/>
        <v>0.21192492941371865</v>
      </c>
      <c r="W40" s="8">
        <f t="shared" si="1"/>
        <v>0.13519348945357915</v>
      </c>
      <c r="X40" s="8">
        <f t="shared" si="2"/>
        <v>4.8330842052815147E-2</v>
      </c>
      <c r="Y40" s="8">
        <f t="shared" si="3"/>
        <v>2.5743232021258926E-2</v>
      </c>
      <c r="Z40" s="8">
        <f t="shared" si="4"/>
        <v>5.6469025078890553E-2</v>
      </c>
      <c r="AC40">
        <v>6021</v>
      </c>
      <c r="AD40">
        <f t="shared" si="11"/>
        <v>74920</v>
      </c>
      <c r="AE40" s="23">
        <f t="shared" si="12"/>
        <v>8.9379410168264783E-2</v>
      </c>
      <c r="AG40">
        <f t="shared" si="5"/>
        <v>6021</v>
      </c>
      <c r="AM40" s="22">
        <v>6.1285500747384154E-2</v>
      </c>
    </row>
    <row r="41" spans="1:39" x14ac:dyDescent="0.3">
      <c r="A41" s="21" t="s">
        <v>131</v>
      </c>
      <c r="B41">
        <v>1609</v>
      </c>
      <c r="D41">
        <f t="shared" si="6"/>
        <v>16618.5</v>
      </c>
      <c r="F41">
        <v>1012</v>
      </c>
      <c r="H41">
        <f t="shared" si="7"/>
        <v>11314</v>
      </c>
      <c r="J41">
        <v>343</v>
      </c>
      <c r="L41">
        <f t="shared" si="8"/>
        <v>3320.5</v>
      </c>
      <c r="N41">
        <f>'From State&amp;Country +Charts'!F54</f>
        <v>185</v>
      </c>
      <c r="P41">
        <f t="shared" si="9"/>
        <v>1929.5</v>
      </c>
      <c r="R41">
        <f>'From State&amp;Country +Charts'!O54</f>
        <v>401</v>
      </c>
      <c r="T41">
        <f t="shared" si="10"/>
        <v>4099.5</v>
      </c>
      <c r="V41" s="8">
        <f t="shared" si="0"/>
        <v>0.21643798762442831</v>
      </c>
      <c r="W41" s="8">
        <f t="shared" si="1"/>
        <v>0.13613128867366156</v>
      </c>
      <c r="X41" s="8">
        <f t="shared" si="2"/>
        <v>4.6139359698681735E-2</v>
      </c>
      <c r="Y41" s="8">
        <f t="shared" si="3"/>
        <v>2.4885660478880817E-2</v>
      </c>
      <c r="Z41" s="8">
        <f t="shared" si="4"/>
        <v>5.3941350551520044E-2</v>
      </c>
      <c r="AC41">
        <v>7434</v>
      </c>
      <c r="AD41">
        <f t="shared" si="11"/>
        <v>76017</v>
      </c>
      <c r="AE41" s="23">
        <f t="shared" si="12"/>
        <v>0.17311030456051757</v>
      </c>
      <c r="AG41">
        <f t="shared" si="5"/>
        <v>7434</v>
      </c>
      <c r="AM41" s="22">
        <v>7.1025020177562556E-2</v>
      </c>
    </row>
    <row r="42" spans="1:39" x14ac:dyDescent="0.3">
      <c r="A42" s="21" t="s">
        <v>132</v>
      </c>
      <c r="B42">
        <v>1901</v>
      </c>
      <c r="D42">
        <f t="shared" si="6"/>
        <v>16394.5</v>
      </c>
      <c r="F42">
        <v>1121</v>
      </c>
      <c r="H42">
        <f t="shared" si="7"/>
        <v>11087</v>
      </c>
      <c r="J42">
        <v>399</v>
      </c>
      <c r="L42">
        <f t="shared" si="8"/>
        <v>3300.5</v>
      </c>
      <c r="N42">
        <f>'From State&amp;Country +Charts'!F55</f>
        <v>229</v>
      </c>
      <c r="P42">
        <f t="shared" si="9"/>
        <v>1936.5</v>
      </c>
      <c r="R42">
        <f>'From State&amp;Country +Charts'!O55</f>
        <v>448</v>
      </c>
      <c r="T42">
        <f t="shared" si="10"/>
        <v>4082.5</v>
      </c>
      <c r="V42" s="8">
        <f t="shared" si="0"/>
        <v>0.22143273150844497</v>
      </c>
      <c r="W42" s="8">
        <f t="shared" si="1"/>
        <v>0.13057658707047176</v>
      </c>
      <c r="X42" s="8">
        <f t="shared" si="2"/>
        <v>4.6476412347117066E-2</v>
      </c>
      <c r="Y42" s="8">
        <f t="shared" si="3"/>
        <v>2.6674432149097264E-2</v>
      </c>
      <c r="Z42" s="8">
        <f t="shared" si="4"/>
        <v>5.2184041933605124E-2</v>
      </c>
      <c r="AC42">
        <v>8585</v>
      </c>
      <c r="AD42">
        <f t="shared" si="11"/>
        <v>75285</v>
      </c>
      <c r="AE42" s="23">
        <f t="shared" si="12"/>
        <v>-7.8566062037136453E-2</v>
      </c>
      <c r="AG42">
        <f t="shared" si="5"/>
        <v>8585</v>
      </c>
      <c r="AM42" s="22">
        <v>6.977285963890506E-2</v>
      </c>
    </row>
    <row r="43" spans="1:39" x14ac:dyDescent="0.3">
      <c r="A43" s="21" t="s">
        <v>133</v>
      </c>
      <c r="B43">
        <v>1258</v>
      </c>
      <c r="D43">
        <f t="shared" si="6"/>
        <v>16695.5</v>
      </c>
      <c r="F43">
        <v>831</v>
      </c>
      <c r="H43">
        <f t="shared" si="7"/>
        <v>11214</v>
      </c>
      <c r="J43">
        <v>242</v>
      </c>
      <c r="L43">
        <f t="shared" si="8"/>
        <v>3337.5</v>
      </c>
      <c r="N43">
        <f>'From State&amp;Country +Charts'!F56</f>
        <v>128</v>
      </c>
      <c r="P43">
        <f t="shared" si="9"/>
        <v>1939.5</v>
      </c>
      <c r="R43">
        <f>'From State&amp;Country +Charts'!O56</f>
        <v>320</v>
      </c>
      <c r="T43">
        <f t="shared" si="10"/>
        <v>4187.5</v>
      </c>
      <c r="V43" s="8">
        <f t="shared" si="0"/>
        <v>0.21648597487523663</v>
      </c>
      <c r="W43" s="8">
        <f t="shared" si="1"/>
        <v>0.14300464636035107</v>
      </c>
      <c r="X43" s="8">
        <f t="shared" si="2"/>
        <v>4.1645155739115473E-2</v>
      </c>
      <c r="Y43" s="8">
        <f t="shared" si="3"/>
        <v>2.2027189812424713E-2</v>
      </c>
      <c r="Z43" s="8">
        <f t="shared" si="4"/>
        <v>5.5067974531061777E-2</v>
      </c>
      <c r="AC43">
        <v>5811</v>
      </c>
      <c r="AD43">
        <f t="shared" si="11"/>
        <v>76610</v>
      </c>
      <c r="AE43" s="23">
        <f t="shared" si="12"/>
        <v>0.29536335265269731</v>
      </c>
      <c r="AG43">
        <f t="shared" si="5"/>
        <v>5811</v>
      </c>
      <c r="AM43" s="22">
        <v>6.8662880743417656E-2</v>
      </c>
    </row>
    <row r="44" spans="1:39" x14ac:dyDescent="0.3">
      <c r="A44" s="21" t="s">
        <v>134</v>
      </c>
      <c r="B44">
        <v>1412</v>
      </c>
      <c r="D44">
        <f t="shared" si="6"/>
        <v>16988.5</v>
      </c>
      <c r="F44">
        <v>867</v>
      </c>
      <c r="H44">
        <f t="shared" si="7"/>
        <v>11381</v>
      </c>
      <c r="J44">
        <v>281</v>
      </c>
      <c r="L44">
        <f t="shared" si="8"/>
        <v>3414.5</v>
      </c>
      <c r="N44">
        <f>'From State&amp;Country +Charts'!F57</f>
        <v>175</v>
      </c>
      <c r="P44">
        <f t="shared" si="9"/>
        <v>1982.5</v>
      </c>
      <c r="R44">
        <f>'From State&amp;Country +Charts'!O57</f>
        <v>361</v>
      </c>
      <c r="T44">
        <f t="shared" si="10"/>
        <v>4322.5</v>
      </c>
      <c r="V44" s="8">
        <f t="shared" si="0"/>
        <v>0.22072846646865718</v>
      </c>
      <c r="W44" s="8">
        <f t="shared" si="1"/>
        <v>0.13553228075660465</v>
      </c>
      <c r="X44" s="8">
        <f t="shared" si="2"/>
        <v>4.3926840706581212E-2</v>
      </c>
      <c r="Y44" s="8">
        <f t="shared" si="3"/>
        <v>2.7356573393778335E-2</v>
      </c>
      <c r="Z44" s="8">
        <f t="shared" si="4"/>
        <v>5.6432702829451308E-2</v>
      </c>
      <c r="AC44">
        <v>6397</v>
      </c>
      <c r="AD44">
        <f t="shared" si="11"/>
        <v>78073</v>
      </c>
      <c r="AE44" s="23">
        <f t="shared" si="12"/>
        <v>0.29651398459667622</v>
      </c>
      <c r="AG44">
        <f t="shared" si="5"/>
        <v>6397</v>
      </c>
      <c r="AM44" s="22">
        <v>7.0814444270751911E-2</v>
      </c>
    </row>
    <row r="45" spans="1:39" x14ac:dyDescent="0.3">
      <c r="A45" s="21" t="s">
        <v>135</v>
      </c>
      <c r="B45">
        <v>1302</v>
      </c>
      <c r="D45">
        <f t="shared" si="6"/>
        <v>16730.5</v>
      </c>
      <c r="F45">
        <v>830</v>
      </c>
      <c r="H45">
        <f t="shared" si="7"/>
        <v>11179</v>
      </c>
      <c r="J45">
        <v>282</v>
      </c>
      <c r="L45">
        <f t="shared" si="8"/>
        <v>3410.5</v>
      </c>
      <c r="N45">
        <f>'From State&amp;Country +Charts'!F58</f>
        <v>135</v>
      </c>
      <c r="P45">
        <f t="shared" si="9"/>
        <v>1947.5</v>
      </c>
      <c r="R45">
        <f>'From State&amp;Country +Charts'!O58</f>
        <v>342</v>
      </c>
      <c r="T45">
        <f t="shared" si="10"/>
        <v>4279.5</v>
      </c>
      <c r="V45" s="8">
        <f t="shared" si="0"/>
        <v>0.21882352941176469</v>
      </c>
      <c r="W45" s="8">
        <f t="shared" si="1"/>
        <v>0.13949579831932774</v>
      </c>
      <c r="X45" s="8">
        <f t="shared" si="2"/>
        <v>4.7394957983193278E-2</v>
      </c>
      <c r="Y45" s="8">
        <f t="shared" si="3"/>
        <v>2.26890756302521E-2</v>
      </c>
      <c r="Z45" s="8">
        <f t="shared" si="4"/>
        <v>5.7478991596638655E-2</v>
      </c>
      <c r="AC45">
        <v>5950</v>
      </c>
      <c r="AD45">
        <f t="shared" si="11"/>
        <v>77009</v>
      </c>
      <c r="AE45" s="23">
        <f t="shared" si="12"/>
        <v>-0.15169660678642716</v>
      </c>
      <c r="AG45">
        <f t="shared" si="5"/>
        <v>5950</v>
      </c>
      <c r="AM45" s="22">
        <v>7.092436974789916E-2</v>
      </c>
    </row>
    <row r="46" spans="1:39" x14ac:dyDescent="0.3">
      <c r="A46" s="21" t="s">
        <v>136</v>
      </c>
      <c r="B46">
        <v>1215</v>
      </c>
      <c r="D46">
        <f t="shared" si="6"/>
        <v>16524.5</v>
      </c>
      <c r="F46">
        <v>822</v>
      </c>
      <c r="H46">
        <f t="shared" si="7"/>
        <v>11018.5</v>
      </c>
      <c r="J46">
        <v>238</v>
      </c>
      <c r="L46">
        <f t="shared" si="8"/>
        <v>3381.5</v>
      </c>
      <c r="N46">
        <f>'From State&amp;Country +Charts'!F59</f>
        <v>116</v>
      </c>
      <c r="P46">
        <f t="shared" si="9"/>
        <v>1906</v>
      </c>
      <c r="R46">
        <f>'From State&amp;Country +Charts'!O59</f>
        <v>344</v>
      </c>
      <c r="T46">
        <f t="shared" si="10"/>
        <v>4276</v>
      </c>
      <c r="V46" s="8">
        <f t="shared" si="0"/>
        <v>0.21534916696207018</v>
      </c>
      <c r="W46" s="8">
        <f t="shared" si="1"/>
        <v>0.1456930166607586</v>
      </c>
      <c r="X46" s="8">
        <f t="shared" si="2"/>
        <v>4.2183622828784122E-2</v>
      </c>
      <c r="Y46" s="8">
        <f t="shared" si="3"/>
        <v>2.056008507621411E-2</v>
      </c>
      <c r="Z46" s="8">
        <f t="shared" si="4"/>
        <v>6.0971286777738394E-2</v>
      </c>
      <c r="AC46">
        <v>5642</v>
      </c>
      <c r="AD46">
        <f t="shared" si="11"/>
        <v>76251</v>
      </c>
      <c r="AE46" s="23">
        <f t="shared" si="12"/>
        <v>-0.11843749999999997</v>
      </c>
      <c r="AG46">
        <f t="shared" si="5"/>
        <v>5642</v>
      </c>
      <c r="AM46" s="22">
        <v>5.6717476072314782E-2</v>
      </c>
    </row>
    <row r="47" spans="1:39" x14ac:dyDescent="0.3">
      <c r="A47" s="21" t="s">
        <v>137</v>
      </c>
      <c r="B47">
        <v>1295</v>
      </c>
      <c r="D47">
        <f t="shared" si="6"/>
        <v>16537.5</v>
      </c>
      <c r="F47">
        <v>805</v>
      </c>
      <c r="H47">
        <f t="shared" si="7"/>
        <v>10890.5</v>
      </c>
      <c r="J47">
        <v>275</v>
      </c>
      <c r="L47">
        <f t="shared" si="8"/>
        <v>3408.5</v>
      </c>
      <c r="N47">
        <f>'From State&amp;Country +Charts'!F60</f>
        <v>162</v>
      </c>
      <c r="P47">
        <f t="shared" si="9"/>
        <v>1923</v>
      </c>
      <c r="R47">
        <f>'From State&amp;Country +Charts'!O60</f>
        <v>350</v>
      </c>
      <c r="T47">
        <f t="shared" si="10"/>
        <v>4316</v>
      </c>
      <c r="V47" s="8">
        <f t="shared" si="0"/>
        <v>0.2097165991902834</v>
      </c>
      <c r="W47" s="8">
        <f t="shared" si="1"/>
        <v>0.13036437246963561</v>
      </c>
      <c r="X47" s="8">
        <f t="shared" si="2"/>
        <v>4.4534412955465584E-2</v>
      </c>
      <c r="Y47" s="8">
        <f t="shared" si="3"/>
        <v>2.6234817813765181E-2</v>
      </c>
      <c r="Z47" s="8">
        <f t="shared" si="4"/>
        <v>5.6680161943319839E-2</v>
      </c>
      <c r="AC47">
        <v>6175</v>
      </c>
      <c r="AD47">
        <f t="shared" si="11"/>
        <v>76640</v>
      </c>
      <c r="AE47" s="23">
        <f t="shared" si="12"/>
        <v>6.7231247839612873E-2</v>
      </c>
      <c r="AG47">
        <f t="shared" si="5"/>
        <v>6175</v>
      </c>
      <c r="AM47" s="22">
        <v>7.2226720647773274E-2</v>
      </c>
    </row>
    <row r="48" spans="1:39" x14ac:dyDescent="0.3">
      <c r="A48" s="21" t="s">
        <v>138</v>
      </c>
      <c r="B48">
        <v>1404</v>
      </c>
      <c r="D48">
        <f t="shared" si="6"/>
        <v>16723.5</v>
      </c>
      <c r="F48">
        <v>1005</v>
      </c>
      <c r="H48">
        <f t="shared" si="7"/>
        <v>10964.5</v>
      </c>
      <c r="J48">
        <v>362</v>
      </c>
      <c r="L48">
        <f t="shared" si="8"/>
        <v>3540.5</v>
      </c>
      <c r="N48">
        <f>'From State&amp;Country +Charts'!F61</f>
        <v>159</v>
      </c>
      <c r="P48">
        <f t="shared" si="9"/>
        <v>1944</v>
      </c>
      <c r="R48">
        <f>'From State&amp;Country +Charts'!O61</f>
        <v>366</v>
      </c>
      <c r="T48">
        <f t="shared" si="10"/>
        <v>4356</v>
      </c>
      <c r="V48" s="8">
        <f t="shared" si="0"/>
        <v>0.20204345949057417</v>
      </c>
      <c r="W48" s="8">
        <f t="shared" si="1"/>
        <v>0.14462512591739818</v>
      </c>
      <c r="X48" s="8">
        <f t="shared" si="2"/>
        <v>5.2093826449848897E-2</v>
      </c>
      <c r="Y48" s="8">
        <f t="shared" si="3"/>
        <v>2.2880990070513745E-2</v>
      </c>
      <c r="Z48" s="8">
        <f t="shared" si="4"/>
        <v>5.2669448841559934E-2</v>
      </c>
      <c r="AC48">
        <v>6949</v>
      </c>
      <c r="AD48">
        <f t="shared" si="11"/>
        <v>77876</v>
      </c>
      <c r="AE48" s="23">
        <f t="shared" si="12"/>
        <v>0.21634867845265182</v>
      </c>
      <c r="AG48">
        <f t="shared" si="5"/>
        <v>6949</v>
      </c>
      <c r="AM48" s="22">
        <v>6.6484386242624843E-2</v>
      </c>
    </row>
    <row r="49" spans="1:39" x14ac:dyDescent="0.3">
      <c r="A49" s="21" t="s">
        <v>139</v>
      </c>
      <c r="B49">
        <v>1089</v>
      </c>
      <c r="D49">
        <f t="shared" si="6"/>
        <v>16585</v>
      </c>
      <c r="F49">
        <v>696</v>
      </c>
      <c r="H49">
        <f t="shared" si="7"/>
        <v>10769</v>
      </c>
      <c r="J49">
        <v>229</v>
      </c>
      <c r="L49">
        <f t="shared" si="8"/>
        <v>3531</v>
      </c>
      <c r="N49">
        <f>'From State&amp;Country +Charts'!F62</f>
        <v>117</v>
      </c>
      <c r="P49">
        <f t="shared" si="9"/>
        <v>1915</v>
      </c>
      <c r="R49">
        <f>'From State&amp;Country +Charts'!O62</f>
        <v>275</v>
      </c>
      <c r="T49">
        <f t="shared" si="10"/>
        <v>4300</v>
      </c>
      <c r="V49" s="8">
        <f t="shared" si="0"/>
        <v>0.21611430839452273</v>
      </c>
      <c r="W49" s="8">
        <f t="shared" si="1"/>
        <v>0.13812264338162333</v>
      </c>
      <c r="X49" s="8">
        <f t="shared" si="2"/>
        <v>4.5445524905735266E-2</v>
      </c>
      <c r="Y49" s="8">
        <f t="shared" si="3"/>
        <v>2.321889263742806E-2</v>
      </c>
      <c r="Z49" s="8">
        <f t="shared" si="4"/>
        <v>5.4574320301647154E-2</v>
      </c>
      <c r="AC49">
        <v>5039</v>
      </c>
      <c r="AD49">
        <f t="shared" si="11"/>
        <v>77214</v>
      </c>
      <c r="AE49" s="23">
        <f t="shared" si="12"/>
        <v>-0.11611997895106119</v>
      </c>
      <c r="AG49">
        <f t="shared" si="5"/>
        <v>5039</v>
      </c>
      <c r="AM49" s="22">
        <v>7.0648938281405047E-2</v>
      </c>
    </row>
    <row r="50" spans="1:39" x14ac:dyDescent="0.3">
      <c r="A50" s="21" t="s">
        <v>140</v>
      </c>
      <c r="B50">
        <v>1113</v>
      </c>
      <c r="D50">
        <f t="shared" si="6"/>
        <v>16461</v>
      </c>
      <c r="F50">
        <v>681</v>
      </c>
      <c r="H50">
        <f t="shared" si="7"/>
        <v>10598</v>
      </c>
      <c r="J50">
        <v>236</v>
      </c>
      <c r="L50">
        <f t="shared" si="8"/>
        <v>3520</v>
      </c>
      <c r="N50">
        <f>'From State&amp;Country +Charts'!F63</f>
        <v>149</v>
      </c>
      <c r="P50">
        <f t="shared" si="9"/>
        <v>1910</v>
      </c>
      <c r="R50">
        <f>'From State&amp;Country +Charts'!O63</f>
        <v>308</v>
      </c>
      <c r="T50">
        <f t="shared" si="10"/>
        <v>4272</v>
      </c>
      <c r="V50" s="8">
        <f t="shared" si="0"/>
        <v>0.21641065525957612</v>
      </c>
      <c r="W50" s="8">
        <f t="shared" si="1"/>
        <v>0.13241298852809644</v>
      </c>
      <c r="X50" s="8">
        <f t="shared" si="2"/>
        <v>4.5887614232937975E-2</v>
      </c>
      <c r="Y50" s="8">
        <f t="shared" si="3"/>
        <v>2.8971417460626092E-2</v>
      </c>
      <c r="Z50" s="8">
        <f t="shared" si="4"/>
        <v>5.9887225354851255E-2</v>
      </c>
      <c r="AC50">
        <v>5143</v>
      </c>
      <c r="AD50">
        <f t="shared" si="11"/>
        <v>76668</v>
      </c>
      <c r="AE50" s="23">
        <f t="shared" si="12"/>
        <v>-9.5974687994375141E-2</v>
      </c>
      <c r="AG50">
        <f t="shared" si="5"/>
        <v>5143</v>
      </c>
      <c r="AM50" s="22">
        <v>6.4748201438848921E-2</v>
      </c>
    </row>
    <row r="51" spans="1:39" x14ac:dyDescent="0.3">
      <c r="A51" s="21" t="s">
        <v>141</v>
      </c>
      <c r="B51">
        <v>1645</v>
      </c>
      <c r="D51">
        <f t="shared" si="6"/>
        <v>16519</v>
      </c>
      <c r="F51">
        <v>997</v>
      </c>
      <c r="H51">
        <f t="shared" si="7"/>
        <v>10481</v>
      </c>
      <c r="J51">
        <v>383</v>
      </c>
      <c r="L51">
        <f t="shared" si="8"/>
        <v>3561</v>
      </c>
      <c r="N51">
        <f>'From State&amp;Country +Charts'!F64</f>
        <v>200</v>
      </c>
      <c r="P51">
        <f t="shared" si="9"/>
        <v>1910</v>
      </c>
      <c r="R51">
        <f>'From State&amp;Country +Charts'!O64</f>
        <v>411</v>
      </c>
      <c r="T51">
        <f t="shared" si="10"/>
        <v>4266</v>
      </c>
      <c r="V51" s="8">
        <f t="shared" si="0"/>
        <v>0.19246519246519248</v>
      </c>
      <c r="W51" s="8">
        <f t="shared" si="1"/>
        <v>0.11664911664911665</v>
      </c>
      <c r="X51" s="8">
        <f t="shared" si="2"/>
        <v>4.4811044811044809E-2</v>
      </c>
      <c r="Y51" s="8">
        <f t="shared" si="3"/>
        <v>2.3400023400023399E-2</v>
      </c>
      <c r="Z51" s="8">
        <f t="shared" si="4"/>
        <v>4.8087048087048084E-2</v>
      </c>
      <c r="AC51">
        <v>8547</v>
      </c>
      <c r="AD51">
        <f t="shared" si="11"/>
        <v>77693</v>
      </c>
      <c r="AE51" s="23">
        <f t="shared" si="12"/>
        <v>0.13626695027918112</v>
      </c>
      <c r="AG51">
        <f t="shared" si="5"/>
        <v>8547</v>
      </c>
      <c r="AM51" s="22">
        <v>6.4350064350064351E-2</v>
      </c>
    </row>
    <row r="52" spans="1:39" x14ac:dyDescent="0.3">
      <c r="A52" s="21" t="s">
        <v>142</v>
      </c>
      <c r="B52">
        <v>1608</v>
      </c>
      <c r="D52">
        <f t="shared" si="6"/>
        <v>16851</v>
      </c>
      <c r="F52">
        <v>859</v>
      </c>
      <c r="H52">
        <f t="shared" si="7"/>
        <v>10526</v>
      </c>
      <c r="J52">
        <v>355</v>
      </c>
      <c r="L52">
        <f t="shared" si="8"/>
        <v>3625</v>
      </c>
      <c r="N52">
        <f>'From State&amp;Country +Charts'!F65</f>
        <v>208</v>
      </c>
      <c r="P52">
        <f t="shared" si="9"/>
        <v>1963</v>
      </c>
      <c r="R52">
        <f>'From State&amp;Country +Charts'!O65</f>
        <v>387</v>
      </c>
      <c r="T52">
        <f t="shared" si="10"/>
        <v>4313</v>
      </c>
      <c r="V52" s="8">
        <f t="shared" si="0"/>
        <v>0.19269023367285801</v>
      </c>
      <c r="W52" s="8">
        <f t="shared" si="1"/>
        <v>0.10293588975434392</v>
      </c>
      <c r="X52" s="8">
        <f t="shared" si="2"/>
        <v>4.2540443379269023E-2</v>
      </c>
      <c r="Y52" s="8">
        <f t="shared" si="3"/>
        <v>2.4925104853205513E-2</v>
      </c>
      <c r="Z52" s="8">
        <f t="shared" si="4"/>
        <v>4.6375074895146792E-2</v>
      </c>
      <c r="AC52">
        <v>8345</v>
      </c>
      <c r="AD52">
        <f t="shared" si="11"/>
        <v>80017</v>
      </c>
      <c r="AE52" s="23">
        <f t="shared" si="12"/>
        <v>0.38598239495100484</v>
      </c>
      <c r="AG52">
        <f t="shared" si="5"/>
        <v>8345</v>
      </c>
      <c r="AM52" s="22">
        <v>6.0635110844817257E-2</v>
      </c>
    </row>
    <row r="53" spans="1:39" x14ac:dyDescent="0.3">
      <c r="A53" s="21" t="s">
        <v>143</v>
      </c>
      <c r="B53">
        <v>1733.5</v>
      </c>
      <c r="D53">
        <f t="shared" si="6"/>
        <v>16975.5</v>
      </c>
      <c r="F53">
        <v>997.5</v>
      </c>
      <c r="H53">
        <f t="shared" si="7"/>
        <v>10511.5</v>
      </c>
      <c r="J53">
        <v>385</v>
      </c>
      <c r="L53">
        <f t="shared" si="8"/>
        <v>3667</v>
      </c>
      <c r="N53">
        <f>'From State&amp;Country +Charts'!F66</f>
        <v>228</v>
      </c>
      <c r="P53">
        <f t="shared" si="9"/>
        <v>2006</v>
      </c>
      <c r="R53">
        <f>'From State&amp;Country +Charts'!O66</f>
        <v>412</v>
      </c>
      <c r="T53">
        <f t="shared" si="10"/>
        <v>4324</v>
      </c>
      <c r="V53" s="8">
        <f t="shared" si="0"/>
        <v>0.19079852512244785</v>
      </c>
      <c r="W53" s="8">
        <f t="shared" si="1"/>
        <v>0.10979032524351989</v>
      </c>
      <c r="X53" s="8">
        <f t="shared" si="2"/>
        <v>4.2375213251884869E-2</v>
      </c>
      <c r="Y53" s="8">
        <f t="shared" si="3"/>
        <v>2.509493148423312E-2</v>
      </c>
      <c r="Z53" s="8">
        <f t="shared" si="4"/>
        <v>4.534698145396511E-2</v>
      </c>
      <c r="AC53">
        <v>9085.5</v>
      </c>
      <c r="AD53">
        <f t="shared" si="11"/>
        <v>81668.5</v>
      </c>
      <c r="AE53" s="23">
        <f t="shared" si="12"/>
        <v>0.22215496368038745</v>
      </c>
      <c r="AG53">
        <f t="shared" si="5"/>
        <v>9085.5</v>
      </c>
      <c r="AM53" s="22">
        <v>6.3177590666446543E-2</v>
      </c>
    </row>
    <row r="54" spans="1:39" x14ac:dyDescent="0.3">
      <c r="A54" s="21" t="s">
        <v>144</v>
      </c>
      <c r="B54">
        <v>1859</v>
      </c>
      <c r="D54">
        <f t="shared" si="6"/>
        <v>16933.5</v>
      </c>
      <c r="F54">
        <v>1136</v>
      </c>
      <c r="H54">
        <f t="shared" si="7"/>
        <v>10526.5</v>
      </c>
      <c r="J54">
        <v>415</v>
      </c>
      <c r="L54">
        <f t="shared" si="8"/>
        <v>3683</v>
      </c>
      <c r="N54">
        <f>'From State&amp;Country +Charts'!F67</f>
        <v>248</v>
      </c>
      <c r="P54">
        <f t="shared" si="9"/>
        <v>2025</v>
      </c>
      <c r="R54">
        <f>'From State&amp;Country +Charts'!O67</f>
        <v>437</v>
      </c>
      <c r="T54">
        <f t="shared" si="10"/>
        <v>4313</v>
      </c>
      <c r="V54" s="8">
        <f t="shared" si="0"/>
        <v>0.18919193975167922</v>
      </c>
      <c r="W54" s="8">
        <f t="shared" si="1"/>
        <v>0.11561164258090779</v>
      </c>
      <c r="X54" s="8">
        <f t="shared" si="2"/>
        <v>4.2234887034398531E-2</v>
      </c>
      <c r="Y54" s="8">
        <f t="shared" si="3"/>
        <v>2.5239161408508039E-2</v>
      </c>
      <c r="Z54" s="8">
        <f t="shared" si="4"/>
        <v>4.4473844901282311E-2</v>
      </c>
      <c r="AC54">
        <v>9826</v>
      </c>
      <c r="AD54">
        <f t="shared" si="11"/>
        <v>82909.5</v>
      </c>
      <c r="AE54" s="23">
        <f t="shared" si="12"/>
        <v>0.14455445544554446</v>
      </c>
      <c r="AG54">
        <f t="shared" si="5"/>
        <v>9826</v>
      </c>
      <c r="AM54" s="22">
        <v>6.533686138815388E-2</v>
      </c>
    </row>
    <row r="55" spans="1:39" x14ac:dyDescent="0.3">
      <c r="A55" s="21" t="s">
        <v>145</v>
      </c>
      <c r="B55">
        <v>1499</v>
      </c>
      <c r="D55">
        <f t="shared" si="6"/>
        <v>17174.5</v>
      </c>
      <c r="F55">
        <v>857</v>
      </c>
      <c r="H55">
        <f t="shared" si="7"/>
        <v>10552.5</v>
      </c>
      <c r="J55">
        <v>303</v>
      </c>
      <c r="L55">
        <f t="shared" si="8"/>
        <v>3744</v>
      </c>
      <c r="N55">
        <f>'From State&amp;Country +Charts'!F68</f>
        <v>178</v>
      </c>
      <c r="P55">
        <f t="shared" si="9"/>
        <v>2075</v>
      </c>
      <c r="R55">
        <f>'From State&amp;Country +Charts'!O68</f>
        <v>322</v>
      </c>
      <c r="T55">
        <f t="shared" si="10"/>
        <v>4315</v>
      </c>
      <c r="V55" s="8">
        <f t="shared" si="0"/>
        <v>0.1968483256730138</v>
      </c>
      <c r="W55" s="8">
        <f t="shared" si="1"/>
        <v>0.11254103742613264</v>
      </c>
      <c r="X55" s="8">
        <f t="shared" si="2"/>
        <v>3.9789888378200917E-2</v>
      </c>
      <c r="Y55" s="8">
        <f t="shared" si="3"/>
        <v>2.3374917925147735E-2</v>
      </c>
      <c r="Z55" s="8">
        <f t="shared" si="4"/>
        <v>4.2284963887065007E-2</v>
      </c>
      <c r="AC55">
        <v>7615</v>
      </c>
      <c r="AD55">
        <f t="shared" si="11"/>
        <v>84713.5</v>
      </c>
      <c r="AE55" s="23">
        <f t="shared" si="12"/>
        <v>0.31044570641886082</v>
      </c>
      <c r="AG55">
        <f t="shared" si="5"/>
        <v>7615</v>
      </c>
      <c r="AM55" s="22">
        <v>6.9336835193696655E-2</v>
      </c>
    </row>
    <row r="56" spans="1:39" x14ac:dyDescent="0.3">
      <c r="A56" s="21" t="s">
        <v>146</v>
      </c>
      <c r="B56">
        <v>1637</v>
      </c>
      <c r="D56">
        <f t="shared" si="6"/>
        <v>17399.5</v>
      </c>
      <c r="F56">
        <v>873</v>
      </c>
      <c r="H56">
        <f t="shared" si="7"/>
        <v>10558.5</v>
      </c>
      <c r="J56">
        <v>360</v>
      </c>
      <c r="L56">
        <f t="shared" si="8"/>
        <v>3823</v>
      </c>
      <c r="N56">
        <f>'From State&amp;Country +Charts'!F69</f>
        <v>190</v>
      </c>
      <c r="P56">
        <f t="shared" si="9"/>
        <v>2090</v>
      </c>
      <c r="R56">
        <f>'From State&amp;Country +Charts'!O69</f>
        <v>364</v>
      </c>
      <c r="T56">
        <f t="shared" si="10"/>
        <v>4318</v>
      </c>
      <c r="V56" s="8">
        <f t="shared" si="0"/>
        <v>0.19059261846547909</v>
      </c>
      <c r="W56" s="8">
        <f t="shared" si="1"/>
        <v>0.10164163464896961</v>
      </c>
      <c r="X56" s="8">
        <f t="shared" si="2"/>
        <v>4.1914076143904994E-2</v>
      </c>
      <c r="Y56" s="8">
        <f t="shared" si="3"/>
        <v>2.2121317964838749E-2</v>
      </c>
      <c r="Z56" s="8">
        <f t="shared" si="4"/>
        <v>4.2379788101059496E-2</v>
      </c>
      <c r="AC56">
        <v>8589</v>
      </c>
      <c r="AD56">
        <f t="shared" si="11"/>
        <v>86905.5</v>
      </c>
      <c r="AE56" s="23">
        <f t="shared" si="12"/>
        <v>0.34266062216664062</v>
      </c>
      <c r="AG56">
        <f t="shared" si="5"/>
        <v>8589</v>
      </c>
      <c r="AM56" s="22">
        <v>5.8446850622889741E-2</v>
      </c>
    </row>
    <row r="57" spans="1:39" x14ac:dyDescent="0.3">
      <c r="A57" s="21" t="s">
        <v>147</v>
      </c>
      <c r="B57">
        <v>1579</v>
      </c>
      <c r="D57">
        <f t="shared" si="6"/>
        <v>17676.5</v>
      </c>
      <c r="F57">
        <v>894</v>
      </c>
      <c r="H57">
        <f t="shared" si="7"/>
        <v>10622.5</v>
      </c>
      <c r="J57">
        <v>340</v>
      </c>
      <c r="L57">
        <f t="shared" si="8"/>
        <v>3881</v>
      </c>
      <c r="N57">
        <f>'From State&amp;Country +Charts'!F70</f>
        <v>171</v>
      </c>
      <c r="P57">
        <f t="shared" si="9"/>
        <v>2126</v>
      </c>
      <c r="R57">
        <f>'From State&amp;Country +Charts'!O70</f>
        <v>340</v>
      </c>
      <c r="T57">
        <f t="shared" si="10"/>
        <v>4316</v>
      </c>
      <c r="V57" s="8">
        <f t="shared" si="0"/>
        <v>0.19479397976807303</v>
      </c>
      <c r="W57" s="8">
        <f t="shared" si="1"/>
        <v>0.11028867505551443</v>
      </c>
      <c r="X57" s="8">
        <f t="shared" si="2"/>
        <v>4.1944238835430546E-2</v>
      </c>
      <c r="Y57" s="8">
        <f t="shared" si="3"/>
        <v>2.1095484826054774E-2</v>
      </c>
      <c r="Z57" s="8">
        <f t="shared" si="4"/>
        <v>4.1944238835430546E-2</v>
      </c>
      <c r="AC57">
        <v>8106</v>
      </c>
      <c r="AD57">
        <f t="shared" si="11"/>
        <v>89061.5</v>
      </c>
      <c r="AE57" s="23">
        <f t="shared" si="12"/>
        <v>0.36235294117647054</v>
      </c>
      <c r="AG57">
        <f t="shared" si="5"/>
        <v>8106</v>
      </c>
      <c r="AM57" s="22">
        <v>6.1435973353071799E-2</v>
      </c>
    </row>
    <row r="58" spans="1:39" x14ac:dyDescent="0.3">
      <c r="A58" s="21" t="s">
        <v>148</v>
      </c>
      <c r="B58">
        <v>1650</v>
      </c>
      <c r="D58">
        <f t="shared" si="6"/>
        <v>18111.5</v>
      </c>
      <c r="F58">
        <v>926</v>
      </c>
      <c r="H58">
        <f t="shared" si="7"/>
        <v>10726.5</v>
      </c>
      <c r="J58">
        <v>331</v>
      </c>
      <c r="L58">
        <f t="shared" si="8"/>
        <v>3974</v>
      </c>
      <c r="N58">
        <f>'From State&amp;Country +Charts'!F71</f>
        <v>187</v>
      </c>
      <c r="P58">
        <f t="shared" si="9"/>
        <v>2197</v>
      </c>
      <c r="R58">
        <f>'From State&amp;Country +Charts'!O71</f>
        <v>430</v>
      </c>
      <c r="T58">
        <f t="shared" si="10"/>
        <v>4402</v>
      </c>
      <c r="V58" s="8">
        <f t="shared" si="0"/>
        <v>0.19621833749554049</v>
      </c>
      <c r="W58" s="8">
        <f t="shared" si="1"/>
        <v>0.11012010940658817</v>
      </c>
      <c r="X58" s="8">
        <f t="shared" si="2"/>
        <v>3.936258770365085E-2</v>
      </c>
      <c r="Y58" s="8">
        <f t="shared" si="3"/>
        <v>2.223807824949459E-2</v>
      </c>
      <c r="Z58" s="8">
        <f t="shared" si="4"/>
        <v>5.1135687953383281E-2</v>
      </c>
      <c r="AC58">
        <v>8409</v>
      </c>
      <c r="AD58">
        <f t="shared" si="11"/>
        <v>91828.5</v>
      </c>
      <c r="AE58" s="23">
        <f t="shared" si="12"/>
        <v>0.49042892591279696</v>
      </c>
      <c r="AG58">
        <f t="shared" si="5"/>
        <v>8409</v>
      </c>
      <c r="AM58" s="22">
        <v>6.6357474134855515E-2</v>
      </c>
    </row>
    <row r="59" spans="1:39" x14ac:dyDescent="0.3">
      <c r="A59" s="21" t="s">
        <v>149</v>
      </c>
      <c r="B59">
        <v>2010</v>
      </c>
      <c r="D59">
        <f t="shared" si="6"/>
        <v>18826.5</v>
      </c>
      <c r="F59">
        <v>1185</v>
      </c>
      <c r="H59">
        <f t="shared" si="7"/>
        <v>11106.5</v>
      </c>
      <c r="J59">
        <v>429</v>
      </c>
      <c r="L59">
        <f t="shared" si="8"/>
        <v>4128</v>
      </c>
      <c r="N59">
        <f>'From State&amp;Country +Charts'!F72</f>
        <v>233</v>
      </c>
      <c r="P59">
        <f t="shared" si="9"/>
        <v>2268</v>
      </c>
      <c r="R59">
        <f>'From State&amp;Country +Charts'!O72</f>
        <v>493</v>
      </c>
      <c r="T59">
        <f t="shared" si="10"/>
        <v>4545</v>
      </c>
      <c r="V59" s="8">
        <f t="shared" si="0"/>
        <v>0.18800860536900196</v>
      </c>
      <c r="W59" s="8">
        <f t="shared" si="1"/>
        <v>0.11084089421008325</v>
      </c>
      <c r="X59" s="8">
        <f t="shared" si="2"/>
        <v>4.0127209802637731E-2</v>
      </c>
      <c r="Y59" s="8">
        <f t="shared" si="3"/>
        <v>2.1794032363670376E-2</v>
      </c>
      <c r="Z59" s="8">
        <f t="shared" si="4"/>
        <v>4.6113553456178097E-2</v>
      </c>
      <c r="AC59">
        <v>10691</v>
      </c>
      <c r="AD59">
        <f t="shared" si="11"/>
        <v>96344.5</v>
      </c>
      <c r="AE59" s="23">
        <f t="shared" si="12"/>
        <v>0.73133603238866396</v>
      </c>
      <c r="AG59">
        <f t="shared" si="5"/>
        <v>10691</v>
      </c>
      <c r="AM59" s="22">
        <v>6.407258441679918E-2</v>
      </c>
    </row>
    <row r="60" spans="1:39" x14ac:dyDescent="0.3">
      <c r="A60" s="21" t="s">
        <v>150</v>
      </c>
      <c r="B60">
        <v>1643</v>
      </c>
      <c r="D60">
        <f t="shared" si="6"/>
        <v>19065.5</v>
      </c>
      <c r="F60">
        <v>930</v>
      </c>
      <c r="H60">
        <f t="shared" si="7"/>
        <v>11031.5</v>
      </c>
      <c r="J60">
        <v>371</v>
      </c>
      <c r="L60">
        <f t="shared" si="8"/>
        <v>4137</v>
      </c>
      <c r="N60">
        <f>'From State&amp;Country +Charts'!F73</f>
        <v>177</v>
      </c>
      <c r="P60">
        <f t="shared" si="9"/>
        <v>2286</v>
      </c>
      <c r="R60">
        <f>'From State&amp;Country +Charts'!O73</f>
        <v>371</v>
      </c>
      <c r="T60">
        <f t="shared" si="10"/>
        <v>4550</v>
      </c>
      <c r="V60" s="8">
        <f t="shared" si="0"/>
        <v>0.19397874852420308</v>
      </c>
      <c r="W60" s="8">
        <f t="shared" si="1"/>
        <v>0.10979929161747344</v>
      </c>
      <c r="X60" s="8">
        <f t="shared" si="2"/>
        <v>4.3801652892561986E-2</v>
      </c>
      <c r="Y60" s="8">
        <f t="shared" si="3"/>
        <v>2.0897284533648169E-2</v>
      </c>
      <c r="Z60" s="8">
        <f t="shared" si="4"/>
        <v>4.3801652892561986E-2</v>
      </c>
      <c r="AC60">
        <v>8470</v>
      </c>
      <c r="AD60">
        <f t="shared" si="11"/>
        <v>97865.5</v>
      </c>
      <c r="AE60" s="23">
        <f t="shared" si="12"/>
        <v>0.21888041444812201</v>
      </c>
      <c r="AG60">
        <f t="shared" si="5"/>
        <v>8470</v>
      </c>
      <c r="AM60" s="22">
        <v>6.6706021251475803E-2</v>
      </c>
    </row>
    <row r="61" spans="1:39" x14ac:dyDescent="0.3">
      <c r="A61" s="21" t="s">
        <v>151</v>
      </c>
      <c r="B61">
        <v>1567</v>
      </c>
      <c r="D61">
        <f t="shared" si="6"/>
        <v>19543.5</v>
      </c>
      <c r="F61">
        <v>856</v>
      </c>
      <c r="H61">
        <f t="shared" si="7"/>
        <v>11191.5</v>
      </c>
      <c r="J61">
        <v>320</v>
      </c>
      <c r="L61">
        <f t="shared" si="8"/>
        <v>4228</v>
      </c>
      <c r="N61">
        <f>'From State&amp;Country +Charts'!F74</f>
        <v>194</v>
      </c>
      <c r="P61">
        <f t="shared" si="9"/>
        <v>2363</v>
      </c>
      <c r="R61">
        <f>'From State&amp;Country +Charts'!O74</f>
        <v>363</v>
      </c>
      <c r="T61">
        <f t="shared" si="10"/>
        <v>4638</v>
      </c>
      <c r="V61" s="8">
        <f t="shared" si="0"/>
        <v>0.1874401913875598</v>
      </c>
      <c r="W61" s="8">
        <f t="shared" si="1"/>
        <v>0.10239234449760766</v>
      </c>
      <c r="X61" s="8">
        <f t="shared" si="2"/>
        <v>3.8277511961722487E-2</v>
      </c>
      <c r="Y61" s="8">
        <f t="shared" si="3"/>
        <v>2.3205741626794257E-2</v>
      </c>
      <c r="Z61" s="8">
        <f t="shared" si="4"/>
        <v>4.3421052631578951E-2</v>
      </c>
      <c r="AC61">
        <v>8360</v>
      </c>
      <c r="AD61">
        <f t="shared" si="11"/>
        <v>101186.5</v>
      </c>
      <c r="AE61" s="23">
        <f t="shared" si="12"/>
        <v>0.65905933717007348</v>
      </c>
      <c r="AG61">
        <f t="shared" si="5"/>
        <v>8360</v>
      </c>
      <c r="AM61" s="22">
        <v>6.7344497607655499E-2</v>
      </c>
    </row>
    <row r="62" spans="1:39" x14ac:dyDescent="0.3">
      <c r="A62" s="21" t="s">
        <v>152</v>
      </c>
      <c r="B62">
        <v>1929</v>
      </c>
      <c r="D62">
        <f t="shared" si="6"/>
        <v>20359.5</v>
      </c>
      <c r="F62">
        <v>1014</v>
      </c>
      <c r="H62">
        <f t="shared" si="7"/>
        <v>11524.5</v>
      </c>
      <c r="J62">
        <v>402</v>
      </c>
      <c r="L62">
        <f t="shared" si="8"/>
        <v>4394</v>
      </c>
      <c r="N62">
        <f>'From State&amp;Country +Charts'!F75</f>
        <v>233</v>
      </c>
      <c r="P62">
        <f t="shared" si="9"/>
        <v>2447</v>
      </c>
      <c r="R62">
        <f>'From State&amp;Country +Charts'!O75</f>
        <v>506</v>
      </c>
      <c r="T62">
        <f t="shared" si="10"/>
        <v>4836</v>
      </c>
      <c r="V62" s="8">
        <f t="shared" si="0"/>
        <v>0.1934416365824308</v>
      </c>
      <c r="W62" s="8">
        <f t="shared" si="1"/>
        <v>0.10168471720818291</v>
      </c>
      <c r="X62" s="8">
        <f t="shared" si="2"/>
        <v>4.0312876052948254E-2</v>
      </c>
      <c r="Y62" s="8">
        <f t="shared" si="3"/>
        <v>2.3365423184917768E-2</v>
      </c>
      <c r="Z62" s="8">
        <f t="shared" si="4"/>
        <v>5.0742077817890092E-2</v>
      </c>
      <c r="AC62">
        <v>9972</v>
      </c>
      <c r="AD62">
        <f t="shared" si="11"/>
        <v>106015.5</v>
      </c>
      <c r="AE62" s="23">
        <f t="shared" si="12"/>
        <v>0.93894614038498925</v>
      </c>
      <c r="AG62">
        <f t="shared" si="5"/>
        <v>9972</v>
      </c>
      <c r="AM62" s="22">
        <v>5.966706778981147E-2</v>
      </c>
    </row>
    <row r="63" spans="1:39" x14ac:dyDescent="0.3">
      <c r="A63" s="21" t="s">
        <v>153</v>
      </c>
      <c r="B63">
        <v>1820</v>
      </c>
      <c r="D63">
        <f t="shared" si="6"/>
        <v>20534.5</v>
      </c>
      <c r="F63">
        <v>985</v>
      </c>
      <c r="H63">
        <f t="shared" si="7"/>
        <v>11512.5</v>
      </c>
      <c r="J63">
        <v>361</v>
      </c>
      <c r="L63">
        <f t="shared" si="8"/>
        <v>4372</v>
      </c>
      <c r="N63">
        <f>'From State&amp;Country +Charts'!F76</f>
        <v>224</v>
      </c>
      <c r="P63">
        <f t="shared" si="9"/>
        <v>2471</v>
      </c>
      <c r="R63">
        <f>'From State&amp;Country +Charts'!O76</f>
        <v>345</v>
      </c>
      <c r="T63">
        <f t="shared" si="10"/>
        <v>4770</v>
      </c>
      <c r="V63" s="8">
        <f t="shared" si="0"/>
        <v>0.1957620737872432</v>
      </c>
      <c r="W63" s="8">
        <f t="shared" si="1"/>
        <v>0.10594815531892009</v>
      </c>
      <c r="X63" s="8">
        <f t="shared" si="2"/>
        <v>3.8829730020436701E-2</v>
      </c>
      <c r="Y63" s="8">
        <f t="shared" si="3"/>
        <v>2.409379369689147E-2</v>
      </c>
      <c r="Z63" s="8">
        <f t="shared" si="4"/>
        <v>3.7108744756373026E-2</v>
      </c>
      <c r="AC63">
        <v>9297</v>
      </c>
      <c r="AD63">
        <f t="shared" si="11"/>
        <v>106765.5</v>
      </c>
      <c r="AE63" s="23">
        <f t="shared" si="12"/>
        <v>8.7750087750087857E-2</v>
      </c>
      <c r="AG63">
        <f t="shared" si="5"/>
        <v>9297</v>
      </c>
      <c r="AM63" s="22">
        <v>6.8839410562547054E-2</v>
      </c>
    </row>
    <row r="64" spans="1:39" x14ac:dyDescent="0.3">
      <c r="A64" s="21" t="s">
        <v>154</v>
      </c>
      <c r="B64">
        <v>2471</v>
      </c>
      <c r="D64">
        <f t="shared" si="6"/>
        <v>21397.5</v>
      </c>
      <c r="F64">
        <v>1209</v>
      </c>
      <c r="H64">
        <f t="shared" si="7"/>
        <v>11862.5</v>
      </c>
      <c r="J64">
        <v>434</v>
      </c>
      <c r="L64">
        <f t="shared" si="8"/>
        <v>4451</v>
      </c>
      <c r="N64">
        <f>'From State&amp;Country +Charts'!F77</f>
        <v>282</v>
      </c>
      <c r="P64">
        <f t="shared" si="9"/>
        <v>2545</v>
      </c>
      <c r="R64">
        <f>'From State&amp;Country +Charts'!O77</f>
        <v>482</v>
      </c>
      <c r="T64">
        <f t="shared" si="10"/>
        <v>4865</v>
      </c>
      <c r="V64" s="8">
        <f t="shared" si="0"/>
        <v>0.20612278945612278</v>
      </c>
      <c r="W64" s="8">
        <f t="shared" si="1"/>
        <v>0.10085085085085085</v>
      </c>
      <c r="X64" s="8">
        <f t="shared" si="2"/>
        <v>3.6202869536202872E-2</v>
      </c>
      <c r="Y64" s="8">
        <f t="shared" si="3"/>
        <v>2.3523523523523524E-2</v>
      </c>
      <c r="Z64" s="8">
        <f t="shared" si="4"/>
        <v>4.0206873540206876E-2</v>
      </c>
      <c r="AC64">
        <v>11988</v>
      </c>
      <c r="AD64">
        <f t="shared" si="11"/>
        <v>110408.5</v>
      </c>
      <c r="AE64" s="23">
        <f t="shared" si="12"/>
        <v>0.43654883163571001</v>
      </c>
      <c r="AG64">
        <f t="shared" si="5"/>
        <v>11988</v>
      </c>
      <c r="AM64" s="22">
        <v>6.4064064064064064E-2</v>
      </c>
    </row>
    <row r="65" spans="1:39" x14ac:dyDescent="0.3">
      <c r="A65" s="21" t="s">
        <v>155</v>
      </c>
      <c r="B65">
        <v>2016</v>
      </c>
      <c r="D65">
        <f t="shared" si="6"/>
        <v>21680</v>
      </c>
      <c r="F65">
        <v>1080</v>
      </c>
      <c r="H65">
        <f t="shared" si="7"/>
        <v>11945</v>
      </c>
      <c r="J65">
        <v>437</v>
      </c>
      <c r="L65">
        <f t="shared" si="8"/>
        <v>4503</v>
      </c>
      <c r="N65">
        <f>'From State&amp;Country +Charts'!F78</f>
        <v>263</v>
      </c>
      <c r="P65">
        <f t="shared" si="9"/>
        <v>2580</v>
      </c>
      <c r="R65">
        <f>'From State&amp;Country +Charts'!O78</f>
        <v>390</v>
      </c>
      <c r="T65">
        <f t="shared" si="10"/>
        <v>4843</v>
      </c>
      <c r="V65" s="8">
        <f t="shared" si="0"/>
        <v>0.19517862329363928</v>
      </c>
      <c r="W65" s="8">
        <f t="shared" si="1"/>
        <v>0.10455997676444961</v>
      </c>
      <c r="X65" s="8">
        <f t="shared" si="2"/>
        <v>4.2308064672281924E-2</v>
      </c>
      <c r="Y65" s="8">
        <f t="shared" si="3"/>
        <v>2.5462290638009488E-2</v>
      </c>
      <c r="Z65" s="8">
        <f t="shared" si="4"/>
        <v>3.7757769387162361E-2</v>
      </c>
      <c r="AC65">
        <v>10329</v>
      </c>
      <c r="AD65">
        <f t="shared" si="11"/>
        <v>111652</v>
      </c>
      <c r="AE65" s="23">
        <f t="shared" si="12"/>
        <v>0.1368664355291398</v>
      </c>
      <c r="AG65">
        <f t="shared" si="5"/>
        <v>10329</v>
      </c>
      <c r="AM65" s="22">
        <v>6.5834059444283083E-2</v>
      </c>
    </row>
    <row r="66" spans="1:39" x14ac:dyDescent="0.3">
      <c r="A66" s="21" t="s">
        <v>156</v>
      </c>
      <c r="B66">
        <v>2239</v>
      </c>
      <c r="D66">
        <f t="shared" si="6"/>
        <v>22060</v>
      </c>
      <c r="F66">
        <v>1012</v>
      </c>
      <c r="H66">
        <f t="shared" si="7"/>
        <v>11821</v>
      </c>
      <c r="J66">
        <v>406</v>
      </c>
      <c r="L66">
        <f t="shared" si="8"/>
        <v>4494</v>
      </c>
      <c r="N66">
        <f>'From State&amp;Country +Charts'!F79</f>
        <v>287</v>
      </c>
      <c r="P66">
        <f t="shared" si="9"/>
        <v>2619</v>
      </c>
      <c r="R66">
        <f>'From State&amp;Country +Charts'!O79</f>
        <v>458</v>
      </c>
      <c r="T66">
        <f t="shared" si="10"/>
        <v>4864</v>
      </c>
      <c r="V66" s="8">
        <f t="shared" si="0"/>
        <v>0.20712303422756706</v>
      </c>
      <c r="W66" s="8">
        <f t="shared" si="1"/>
        <v>9.3617021276595741E-2</v>
      </c>
      <c r="X66" s="8">
        <f t="shared" si="2"/>
        <v>3.755781683626272E-2</v>
      </c>
      <c r="Y66" s="8">
        <f t="shared" si="3"/>
        <v>2.6549491211840887E-2</v>
      </c>
      <c r="Z66" s="8">
        <f t="shared" si="4"/>
        <v>4.2368177613320998E-2</v>
      </c>
      <c r="AC66">
        <v>10810</v>
      </c>
      <c r="AD66">
        <f t="shared" si="11"/>
        <v>112636</v>
      </c>
      <c r="AE66" s="23">
        <f t="shared" si="12"/>
        <v>0.1001424791369836</v>
      </c>
      <c r="AG66">
        <f t="shared" si="5"/>
        <v>10810</v>
      </c>
      <c r="AM66" s="22">
        <v>5.6614246068455137E-2</v>
      </c>
    </row>
    <row r="67" spans="1:39" x14ac:dyDescent="0.3">
      <c r="A67" s="21" t="s">
        <v>157</v>
      </c>
      <c r="B67">
        <v>1868</v>
      </c>
      <c r="D67">
        <f t="shared" si="6"/>
        <v>22429</v>
      </c>
      <c r="F67">
        <v>935</v>
      </c>
      <c r="H67">
        <f t="shared" si="7"/>
        <v>11899</v>
      </c>
      <c r="J67">
        <v>348</v>
      </c>
      <c r="L67">
        <f t="shared" si="8"/>
        <v>4539</v>
      </c>
      <c r="N67">
        <f>'From State&amp;Country +Charts'!F80</f>
        <v>240</v>
      </c>
      <c r="P67">
        <f t="shared" si="9"/>
        <v>2681</v>
      </c>
      <c r="R67">
        <f>'From State&amp;Country +Charts'!O80</f>
        <v>331</v>
      </c>
      <c r="T67">
        <f t="shared" si="10"/>
        <v>4873</v>
      </c>
      <c r="V67" s="8">
        <f t="shared" ref="V67:V130" si="13">B67/AC67</f>
        <v>0.20495940311608515</v>
      </c>
      <c r="W67" s="8">
        <f t="shared" ref="W67:W130" si="14">F67/AC67</f>
        <v>0.10258942286592056</v>
      </c>
      <c r="X67" s="8">
        <f t="shared" ref="X67:X130" si="15">J67/AC67</f>
        <v>3.8183015141540488E-2</v>
      </c>
      <c r="Y67" s="8">
        <f t="shared" ref="Y67:Y130" si="16">N67/AC67</f>
        <v>2.6333113890717578E-2</v>
      </c>
      <c r="Z67" s="8">
        <f t="shared" ref="Z67:Z130" si="17">R67/AC67</f>
        <v>3.6317752907614659E-2</v>
      </c>
      <c r="AC67">
        <v>9114</v>
      </c>
      <c r="AD67">
        <f t="shared" si="11"/>
        <v>114135</v>
      </c>
      <c r="AE67" s="23">
        <f t="shared" si="12"/>
        <v>0.1968483256730138</v>
      </c>
      <c r="AG67">
        <f t="shared" ref="AG67:AG130" si="18">AC67</f>
        <v>9114</v>
      </c>
      <c r="AM67" s="22">
        <v>7.1867456660083387E-2</v>
      </c>
    </row>
    <row r="68" spans="1:39" x14ac:dyDescent="0.3">
      <c r="A68" s="21" t="s">
        <v>158</v>
      </c>
      <c r="B68">
        <v>2177</v>
      </c>
      <c r="D68">
        <f t="shared" si="6"/>
        <v>22969</v>
      </c>
      <c r="F68">
        <v>1030</v>
      </c>
      <c r="H68">
        <f t="shared" si="7"/>
        <v>12056</v>
      </c>
      <c r="J68">
        <v>445</v>
      </c>
      <c r="L68">
        <f t="shared" si="8"/>
        <v>4624</v>
      </c>
      <c r="N68">
        <f>'From State&amp;Country +Charts'!F81</f>
        <v>271</v>
      </c>
      <c r="P68">
        <f t="shared" si="9"/>
        <v>2762</v>
      </c>
      <c r="R68">
        <f>'From State&amp;Country +Charts'!O81</f>
        <v>413</v>
      </c>
      <c r="T68">
        <f t="shared" si="10"/>
        <v>4922</v>
      </c>
      <c r="V68" s="8">
        <f t="shared" si="13"/>
        <v>0.20211679509794819</v>
      </c>
      <c r="W68" s="8">
        <f t="shared" si="14"/>
        <v>9.5627146968712287E-2</v>
      </c>
      <c r="X68" s="8">
        <f t="shared" si="15"/>
        <v>4.1314641166094145E-2</v>
      </c>
      <c r="Y68" s="8">
        <f t="shared" si="16"/>
        <v>2.5160152260700029E-2</v>
      </c>
      <c r="Z68" s="8">
        <f t="shared" si="17"/>
        <v>3.8343700677745798E-2</v>
      </c>
      <c r="AC68">
        <v>10771</v>
      </c>
      <c r="AD68">
        <f t="shared" si="11"/>
        <v>116317</v>
      </c>
      <c r="AE68" s="23">
        <f t="shared" si="12"/>
        <v>0.25404587262777967</v>
      </c>
      <c r="AG68">
        <f t="shared" si="18"/>
        <v>10771</v>
      </c>
      <c r="AM68" s="22">
        <v>6.2946801596880514E-2</v>
      </c>
    </row>
    <row r="69" spans="1:39" x14ac:dyDescent="0.3">
      <c r="A69" s="21" t="s">
        <v>159</v>
      </c>
      <c r="B69">
        <v>1996</v>
      </c>
      <c r="D69">
        <f t="shared" si="6"/>
        <v>23386</v>
      </c>
      <c r="F69">
        <v>912</v>
      </c>
      <c r="H69">
        <f t="shared" si="7"/>
        <v>12074</v>
      </c>
      <c r="J69">
        <v>369</v>
      </c>
      <c r="L69">
        <f t="shared" si="8"/>
        <v>4653</v>
      </c>
      <c r="N69">
        <f>'From State&amp;Country +Charts'!F82</f>
        <v>239</v>
      </c>
      <c r="P69">
        <f t="shared" si="9"/>
        <v>2830</v>
      </c>
      <c r="R69">
        <f>'From State&amp;Country +Charts'!O82</f>
        <v>392</v>
      </c>
      <c r="T69">
        <f t="shared" si="10"/>
        <v>4974</v>
      </c>
      <c r="V69" s="8">
        <f t="shared" si="13"/>
        <v>0.2002206841207744</v>
      </c>
      <c r="W69" s="8">
        <f t="shared" si="14"/>
        <v>9.1483599157387907E-2</v>
      </c>
      <c r="X69" s="8">
        <f t="shared" si="15"/>
        <v>3.7014745711706293E-2</v>
      </c>
      <c r="Y69" s="8">
        <f t="shared" si="16"/>
        <v>2.3974320393218979E-2</v>
      </c>
      <c r="Z69" s="8">
        <f t="shared" si="17"/>
        <v>3.9321897883438657E-2</v>
      </c>
      <c r="AC69">
        <v>9969</v>
      </c>
      <c r="AD69">
        <f t="shared" si="11"/>
        <v>118180</v>
      </c>
      <c r="AE69" s="23">
        <f t="shared" si="12"/>
        <v>0.22982975573649145</v>
      </c>
      <c r="AG69">
        <f t="shared" si="18"/>
        <v>9969</v>
      </c>
      <c r="AM69" s="22">
        <v>5.8280670077239444E-2</v>
      </c>
    </row>
    <row r="70" spans="1:39" x14ac:dyDescent="0.3">
      <c r="A70" s="21" t="s">
        <v>160</v>
      </c>
      <c r="B70">
        <v>1596</v>
      </c>
      <c r="D70">
        <f t="shared" si="6"/>
        <v>23332</v>
      </c>
      <c r="F70">
        <v>723</v>
      </c>
      <c r="H70">
        <f t="shared" si="7"/>
        <v>11871</v>
      </c>
      <c r="J70">
        <v>305</v>
      </c>
      <c r="L70">
        <f t="shared" si="8"/>
        <v>4627</v>
      </c>
      <c r="N70">
        <f>'From State&amp;Country +Charts'!F83</f>
        <v>205</v>
      </c>
      <c r="P70">
        <f t="shared" si="9"/>
        <v>2848</v>
      </c>
      <c r="R70">
        <f>'From State&amp;Country +Charts'!O83</f>
        <v>303</v>
      </c>
      <c r="T70">
        <f t="shared" si="10"/>
        <v>4847</v>
      </c>
      <c r="V70" s="8">
        <f t="shared" si="13"/>
        <v>0.19077217308152045</v>
      </c>
      <c r="W70" s="8">
        <f t="shared" si="14"/>
        <v>8.6421228783169976E-2</v>
      </c>
      <c r="X70" s="8">
        <f t="shared" si="15"/>
        <v>3.6457088214200337E-2</v>
      </c>
      <c r="Y70" s="8">
        <f t="shared" si="16"/>
        <v>2.4503944537413339E-2</v>
      </c>
      <c r="Z70" s="8">
        <f t="shared" si="17"/>
        <v>3.6218025340664595E-2</v>
      </c>
      <c r="AC70">
        <v>8366</v>
      </c>
      <c r="AD70">
        <f t="shared" si="11"/>
        <v>118137</v>
      </c>
      <c r="AE70" s="23">
        <f t="shared" si="12"/>
        <v>-5.113568795338308E-3</v>
      </c>
      <c r="AG70">
        <f t="shared" si="18"/>
        <v>8366</v>
      </c>
      <c r="AM70" s="22">
        <v>5.9526655510399235E-2</v>
      </c>
    </row>
    <row r="71" spans="1:39" x14ac:dyDescent="0.3">
      <c r="A71" s="21" t="s">
        <v>161</v>
      </c>
      <c r="B71">
        <v>2122</v>
      </c>
      <c r="D71">
        <f t="shared" si="6"/>
        <v>23444</v>
      </c>
      <c r="F71">
        <v>981</v>
      </c>
      <c r="H71">
        <f t="shared" si="7"/>
        <v>11667</v>
      </c>
      <c r="J71">
        <v>397</v>
      </c>
      <c r="L71">
        <f t="shared" si="8"/>
        <v>4595</v>
      </c>
      <c r="N71">
        <f>'From State&amp;Country +Charts'!F84</f>
        <v>248</v>
      </c>
      <c r="P71">
        <f t="shared" si="9"/>
        <v>2863</v>
      </c>
      <c r="R71">
        <f>'From State&amp;Country +Charts'!O84</f>
        <v>415</v>
      </c>
      <c r="T71">
        <f t="shared" si="10"/>
        <v>4769</v>
      </c>
      <c r="V71" s="8">
        <f t="shared" si="13"/>
        <v>0.19842902562184403</v>
      </c>
      <c r="W71" s="8">
        <f t="shared" si="14"/>
        <v>9.1733682438750699E-2</v>
      </c>
      <c r="X71" s="8">
        <f t="shared" si="15"/>
        <v>3.7123620721900133E-2</v>
      </c>
      <c r="Y71" s="8">
        <f t="shared" si="16"/>
        <v>2.3190574153731065E-2</v>
      </c>
      <c r="Z71" s="8">
        <f t="shared" si="17"/>
        <v>3.8806807555638673E-2</v>
      </c>
      <c r="AC71">
        <v>10694</v>
      </c>
      <c r="AD71">
        <f t="shared" si="11"/>
        <v>118140</v>
      </c>
      <c r="AE71" s="23">
        <f t="shared" si="12"/>
        <v>2.8060985875977273E-4</v>
      </c>
      <c r="AG71">
        <f t="shared" si="18"/>
        <v>10694</v>
      </c>
      <c r="AM71" s="22">
        <v>6.6298859173368238E-2</v>
      </c>
    </row>
    <row r="72" spans="1:39" x14ac:dyDescent="0.3">
      <c r="A72" s="21" t="s">
        <v>162</v>
      </c>
      <c r="B72">
        <v>2754</v>
      </c>
      <c r="D72">
        <f t="shared" si="6"/>
        <v>24555</v>
      </c>
      <c r="F72">
        <v>1318</v>
      </c>
      <c r="H72">
        <f t="shared" si="7"/>
        <v>12055</v>
      </c>
      <c r="J72">
        <v>553</v>
      </c>
      <c r="L72">
        <f t="shared" si="8"/>
        <v>4777</v>
      </c>
      <c r="N72">
        <f>'From State&amp;Country +Charts'!F85</f>
        <v>342</v>
      </c>
      <c r="P72">
        <f t="shared" si="9"/>
        <v>3028</v>
      </c>
      <c r="R72">
        <f>'From State&amp;Country +Charts'!O85</f>
        <v>543</v>
      </c>
      <c r="T72">
        <f t="shared" si="10"/>
        <v>4941</v>
      </c>
      <c r="V72" s="8">
        <f t="shared" si="13"/>
        <v>0.19308700834326578</v>
      </c>
      <c r="W72" s="8">
        <f t="shared" si="14"/>
        <v>9.2406927013952186E-2</v>
      </c>
      <c r="X72" s="8">
        <f t="shared" si="15"/>
        <v>3.8771646918600577E-2</v>
      </c>
      <c r="Y72" s="8">
        <f t="shared" si="16"/>
        <v>2.3978125219098367E-2</v>
      </c>
      <c r="Z72" s="8">
        <f t="shared" si="17"/>
        <v>3.8070532146112321E-2</v>
      </c>
      <c r="AC72">
        <v>14263</v>
      </c>
      <c r="AD72">
        <f t="shared" si="11"/>
        <v>123933</v>
      </c>
      <c r="AE72" s="23">
        <f t="shared" si="12"/>
        <v>0.68394332939787494</v>
      </c>
      <c r="AG72">
        <f t="shared" si="18"/>
        <v>14263</v>
      </c>
      <c r="AM72" s="22">
        <v>6.1768211456215381E-2</v>
      </c>
    </row>
    <row r="73" spans="1:39" x14ac:dyDescent="0.3">
      <c r="A73" s="21" t="s">
        <v>163</v>
      </c>
      <c r="B73">
        <v>2103</v>
      </c>
      <c r="D73">
        <f t="shared" si="6"/>
        <v>25091</v>
      </c>
      <c r="F73">
        <v>897</v>
      </c>
      <c r="H73">
        <f t="shared" si="7"/>
        <v>12096</v>
      </c>
      <c r="J73">
        <v>423</v>
      </c>
      <c r="L73">
        <f t="shared" si="8"/>
        <v>4880</v>
      </c>
      <c r="N73">
        <f>'From State&amp;Country +Charts'!F86</f>
        <v>264</v>
      </c>
      <c r="P73">
        <f t="shared" si="9"/>
        <v>3098</v>
      </c>
      <c r="R73">
        <f>'From State&amp;Country +Charts'!O86</f>
        <v>391</v>
      </c>
      <c r="T73">
        <f t="shared" si="10"/>
        <v>4969</v>
      </c>
      <c r="V73" s="8">
        <f t="shared" si="13"/>
        <v>0.20238668078144548</v>
      </c>
      <c r="W73" s="8">
        <f t="shared" si="14"/>
        <v>8.6324704070830524E-2</v>
      </c>
      <c r="X73" s="8">
        <f t="shared" si="15"/>
        <v>4.0708305264170914E-2</v>
      </c>
      <c r="Y73" s="8">
        <f t="shared" si="16"/>
        <v>2.5406601867000288E-2</v>
      </c>
      <c r="Z73" s="8">
        <f t="shared" si="17"/>
        <v>3.762871715907997E-2</v>
      </c>
      <c r="AC73">
        <v>10391</v>
      </c>
      <c r="AD73">
        <f t="shared" si="11"/>
        <v>125964</v>
      </c>
      <c r="AE73" s="23">
        <f t="shared" si="12"/>
        <v>0.24294258373205735</v>
      </c>
      <c r="AG73">
        <f t="shared" si="18"/>
        <v>10391</v>
      </c>
      <c r="AM73" s="22">
        <v>5.8800885381580216E-2</v>
      </c>
    </row>
    <row r="74" spans="1:39" x14ac:dyDescent="0.3">
      <c r="A74" s="21" t="s">
        <v>164</v>
      </c>
      <c r="B74">
        <v>2210</v>
      </c>
      <c r="D74">
        <f t="shared" si="6"/>
        <v>25372</v>
      </c>
      <c r="F74">
        <v>940</v>
      </c>
      <c r="H74">
        <f t="shared" si="7"/>
        <v>12022</v>
      </c>
      <c r="J74">
        <v>434</v>
      </c>
      <c r="L74">
        <f t="shared" si="8"/>
        <v>4912</v>
      </c>
      <c r="N74">
        <f>'From State&amp;Country +Charts'!F87</f>
        <v>247</v>
      </c>
      <c r="P74">
        <f t="shared" si="9"/>
        <v>3112</v>
      </c>
      <c r="R74">
        <f>'From State&amp;Country +Charts'!O87</f>
        <v>426</v>
      </c>
      <c r="T74">
        <f t="shared" si="10"/>
        <v>4889</v>
      </c>
      <c r="V74" s="8">
        <f t="shared" si="13"/>
        <v>0.21138211382113822</v>
      </c>
      <c r="W74" s="8">
        <f t="shared" si="14"/>
        <v>8.9909134385461498E-2</v>
      </c>
      <c r="X74" s="8">
        <f t="shared" si="15"/>
        <v>4.1511238641798183E-2</v>
      </c>
      <c r="Y74" s="8">
        <f t="shared" si="16"/>
        <v>2.3625059780009564E-2</v>
      </c>
      <c r="Z74" s="8">
        <f t="shared" si="17"/>
        <v>4.0746054519368725E-2</v>
      </c>
      <c r="AC74">
        <v>10455</v>
      </c>
      <c r="AD74">
        <f t="shared" si="11"/>
        <v>126447</v>
      </c>
      <c r="AE74" s="23">
        <f t="shared" si="12"/>
        <v>4.8435619735258673E-2</v>
      </c>
      <c r="AG74">
        <f t="shared" si="18"/>
        <v>10455</v>
      </c>
      <c r="AM74" s="22">
        <v>5.6910569105691054E-2</v>
      </c>
    </row>
    <row r="75" spans="1:39" x14ac:dyDescent="0.3">
      <c r="A75" s="21" t="s">
        <v>165</v>
      </c>
      <c r="B75">
        <v>2899</v>
      </c>
      <c r="D75">
        <f t="shared" si="6"/>
        <v>26451</v>
      </c>
      <c r="F75">
        <v>1181</v>
      </c>
      <c r="H75">
        <f t="shared" si="7"/>
        <v>12218</v>
      </c>
      <c r="J75">
        <v>490</v>
      </c>
      <c r="L75">
        <f t="shared" si="8"/>
        <v>5041</v>
      </c>
      <c r="N75">
        <f>'From State&amp;Country +Charts'!F88</f>
        <v>337</v>
      </c>
      <c r="P75">
        <f t="shared" si="9"/>
        <v>3225</v>
      </c>
      <c r="R75">
        <f>'From State&amp;Country +Charts'!O88</f>
        <v>522</v>
      </c>
      <c r="T75">
        <f t="shared" si="10"/>
        <v>5066</v>
      </c>
      <c r="V75" s="8">
        <f t="shared" si="13"/>
        <v>0.22052335311121254</v>
      </c>
      <c r="W75" s="8">
        <f t="shared" si="14"/>
        <v>8.9837212840407729E-2</v>
      </c>
      <c r="X75" s="8">
        <f t="shared" si="15"/>
        <v>3.727369542066028E-2</v>
      </c>
      <c r="Y75" s="8">
        <f t="shared" si="16"/>
        <v>2.5635174197474516E-2</v>
      </c>
      <c r="Z75" s="8">
        <f t="shared" si="17"/>
        <v>3.9707895937927888E-2</v>
      </c>
      <c r="AC75">
        <v>13146</v>
      </c>
      <c r="AD75">
        <f t="shared" si="11"/>
        <v>130296</v>
      </c>
      <c r="AE75" s="23">
        <f t="shared" si="12"/>
        <v>0.41400451758631807</v>
      </c>
      <c r="AG75">
        <f t="shared" si="18"/>
        <v>13146</v>
      </c>
      <c r="AH75">
        <v>5438</v>
      </c>
      <c r="AI75">
        <f>AG75-AH75</f>
        <v>7708</v>
      </c>
      <c r="AM75" s="22">
        <v>5.4921649170850448E-2</v>
      </c>
    </row>
    <row r="76" spans="1:39" x14ac:dyDescent="0.3">
      <c r="A76" s="21" t="s">
        <v>166</v>
      </c>
      <c r="B76">
        <v>2574</v>
      </c>
      <c r="D76">
        <f t="shared" si="6"/>
        <v>26554</v>
      </c>
      <c r="F76">
        <v>1039</v>
      </c>
      <c r="H76">
        <f t="shared" si="7"/>
        <v>12048</v>
      </c>
      <c r="J76">
        <v>469</v>
      </c>
      <c r="L76">
        <f t="shared" si="8"/>
        <v>5076</v>
      </c>
      <c r="N76">
        <f>'From State&amp;Country +Charts'!F89</f>
        <v>297</v>
      </c>
      <c r="P76">
        <f t="shared" si="9"/>
        <v>3240</v>
      </c>
      <c r="R76">
        <f>'From State&amp;Country +Charts'!O89</f>
        <v>459</v>
      </c>
      <c r="T76">
        <f t="shared" si="10"/>
        <v>5043</v>
      </c>
      <c r="V76" s="8">
        <f t="shared" si="13"/>
        <v>0.21652086137281293</v>
      </c>
      <c r="W76" s="8">
        <f t="shared" si="14"/>
        <v>8.7399057873485869E-2</v>
      </c>
      <c r="X76" s="8">
        <f t="shared" si="15"/>
        <v>3.9451547779273219E-2</v>
      </c>
      <c r="Y76" s="8">
        <f t="shared" si="16"/>
        <v>2.4983176312247644E-2</v>
      </c>
      <c r="Z76" s="8">
        <f t="shared" si="17"/>
        <v>3.8610363391655453E-2</v>
      </c>
      <c r="AC76">
        <v>11888</v>
      </c>
      <c r="AD76">
        <f t="shared" si="11"/>
        <v>130196</v>
      </c>
      <c r="AE76" s="23">
        <f t="shared" si="12"/>
        <v>-8.3416750083417091E-3</v>
      </c>
      <c r="AG76">
        <f t="shared" si="18"/>
        <v>11888</v>
      </c>
      <c r="AH76">
        <v>5757</v>
      </c>
      <c r="AI76">
        <f t="shared" ref="AI76:AI139" si="19">AG76-AH76</f>
        <v>6131</v>
      </c>
      <c r="AM76" s="22">
        <v>4.7779273216689101E-2</v>
      </c>
    </row>
    <row r="77" spans="1:39" x14ac:dyDescent="0.3">
      <c r="A77" s="21" t="s">
        <v>167</v>
      </c>
      <c r="B77">
        <v>3604</v>
      </c>
      <c r="D77">
        <f t="shared" si="6"/>
        <v>28142</v>
      </c>
      <c r="F77">
        <v>1441</v>
      </c>
      <c r="H77">
        <f t="shared" si="7"/>
        <v>12409</v>
      </c>
      <c r="J77">
        <v>670</v>
      </c>
      <c r="L77">
        <f t="shared" si="8"/>
        <v>5309</v>
      </c>
      <c r="N77">
        <f>'From State&amp;Country +Charts'!F90</f>
        <v>461</v>
      </c>
      <c r="P77">
        <f t="shared" si="9"/>
        <v>3438</v>
      </c>
      <c r="R77">
        <f>'From State&amp;Country +Charts'!O90</f>
        <v>510</v>
      </c>
      <c r="T77">
        <f t="shared" si="10"/>
        <v>5163</v>
      </c>
      <c r="V77" s="8">
        <f t="shared" si="13"/>
        <v>0.22794257162734805</v>
      </c>
      <c r="W77" s="8">
        <f t="shared" si="14"/>
        <v>9.1139080387072288E-2</v>
      </c>
      <c r="X77" s="8">
        <f t="shared" si="15"/>
        <v>4.2375561318069702E-2</v>
      </c>
      <c r="Y77" s="8">
        <f t="shared" si="16"/>
        <v>2.9156916071089747E-2</v>
      </c>
      <c r="Z77" s="8">
        <f t="shared" si="17"/>
        <v>3.2256024286888875E-2</v>
      </c>
      <c r="AC77">
        <v>15811</v>
      </c>
      <c r="AD77">
        <f t="shared" si="11"/>
        <v>135678</v>
      </c>
      <c r="AE77" s="23">
        <f t="shared" si="12"/>
        <v>0.53073869687288222</v>
      </c>
      <c r="AG77">
        <f t="shared" si="18"/>
        <v>15811</v>
      </c>
      <c r="AH77">
        <v>5367</v>
      </c>
      <c r="AI77">
        <f t="shared" si="19"/>
        <v>10444</v>
      </c>
      <c r="AM77" s="22">
        <v>6.0400986654860538E-2</v>
      </c>
    </row>
    <row r="78" spans="1:39" x14ac:dyDescent="0.3">
      <c r="A78" s="21" t="s">
        <v>168</v>
      </c>
      <c r="B78">
        <v>3039</v>
      </c>
      <c r="D78">
        <f t="shared" ref="D78:D141" si="20">SUM(B67:B78)</f>
        <v>28942</v>
      </c>
      <c r="F78">
        <v>1225</v>
      </c>
      <c r="H78">
        <f t="shared" ref="H78:H141" si="21">SUM(F67:F78)</f>
        <v>12622</v>
      </c>
      <c r="J78">
        <v>551</v>
      </c>
      <c r="L78">
        <f t="shared" ref="L78:L141" si="22">SUM(J67:J78)</f>
        <v>5454</v>
      </c>
      <c r="N78">
        <f>'From State&amp;Country +Charts'!F91</f>
        <v>369</v>
      </c>
      <c r="P78">
        <f t="shared" ref="P78:P141" si="23">SUM(N67:N78)</f>
        <v>3520</v>
      </c>
      <c r="R78">
        <f>'From State&amp;Country +Charts'!O91</f>
        <v>495</v>
      </c>
      <c r="T78">
        <f t="shared" ref="T78:T141" si="24">SUM(R67:R78)</f>
        <v>5200</v>
      </c>
      <c r="V78" s="8">
        <f t="shared" si="13"/>
        <v>0.22827311650266657</v>
      </c>
      <c r="W78" s="8">
        <f t="shared" si="14"/>
        <v>9.2015323368136406E-2</v>
      </c>
      <c r="X78" s="8">
        <f t="shared" si="15"/>
        <v>4.1388116878239317E-2</v>
      </c>
      <c r="Y78" s="8">
        <f t="shared" si="16"/>
        <v>2.7717268834973333E-2</v>
      </c>
      <c r="Z78" s="8">
        <f t="shared" si="17"/>
        <v>3.7181702095695934E-2</v>
      </c>
      <c r="AC78">
        <v>13313</v>
      </c>
      <c r="AD78">
        <f t="shared" ref="AD78:AD141" si="25">SUM(AC67:AC78)</f>
        <v>138181</v>
      </c>
      <c r="AE78" s="23">
        <f t="shared" si="12"/>
        <v>0.23154486586493994</v>
      </c>
      <c r="AG78">
        <f t="shared" si="18"/>
        <v>13313</v>
      </c>
      <c r="AH78">
        <v>6274</v>
      </c>
      <c r="AI78">
        <f t="shared" si="19"/>
        <v>7039</v>
      </c>
      <c r="AM78" s="22">
        <v>6.3922481784721707E-2</v>
      </c>
    </row>
    <row r="79" spans="1:39" x14ac:dyDescent="0.3">
      <c r="A79" s="21" t="s">
        <v>169</v>
      </c>
      <c r="B79">
        <v>2551</v>
      </c>
      <c r="D79">
        <f t="shared" si="20"/>
        <v>29625</v>
      </c>
      <c r="F79">
        <v>1002</v>
      </c>
      <c r="H79">
        <f t="shared" si="21"/>
        <v>12689</v>
      </c>
      <c r="J79">
        <v>469</v>
      </c>
      <c r="L79">
        <f t="shared" si="22"/>
        <v>5575</v>
      </c>
      <c r="N79">
        <f>'From State&amp;Country +Charts'!F92</f>
        <v>282</v>
      </c>
      <c r="P79">
        <f t="shared" si="23"/>
        <v>3562</v>
      </c>
      <c r="R79">
        <f>'From State&amp;Country +Charts'!O92</f>
        <v>373</v>
      </c>
      <c r="T79">
        <f t="shared" si="24"/>
        <v>5242</v>
      </c>
      <c r="V79" s="8">
        <f t="shared" si="13"/>
        <v>0.22967497974250473</v>
      </c>
      <c r="W79" s="8">
        <f t="shared" si="14"/>
        <v>9.0213378950211573E-2</v>
      </c>
      <c r="X79" s="8">
        <f t="shared" si="15"/>
        <v>4.2225623480687854E-2</v>
      </c>
      <c r="Y79" s="8">
        <f t="shared" si="16"/>
        <v>2.538939407580805E-2</v>
      </c>
      <c r="Z79" s="8">
        <f t="shared" si="17"/>
        <v>3.3582425497434051E-2</v>
      </c>
      <c r="AC79">
        <v>11107</v>
      </c>
      <c r="AD79">
        <f t="shared" si="25"/>
        <v>140174</v>
      </c>
      <c r="AE79" s="23">
        <f t="shared" ref="AE79:AE142" si="26">(AC79/AC67)-1</f>
        <v>0.21867456660083384</v>
      </c>
      <c r="AG79">
        <f t="shared" si="18"/>
        <v>11107</v>
      </c>
      <c r="AH79">
        <v>5518</v>
      </c>
      <c r="AI79">
        <f t="shared" si="19"/>
        <v>5589</v>
      </c>
      <c r="AM79" s="22">
        <v>6.725488430719366E-2</v>
      </c>
    </row>
    <row r="80" spans="1:39" x14ac:dyDescent="0.3">
      <c r="A80" s="21" t="s">
        <v>170</v>
      </c>
      <c r="B80">
        <v>3073</v>
      </c>
      <c r="D80">
        <f t="shared" si="20"/>
        <v>30521</v>
      </c>
      <c r="F80">
        <v>1327</v>
      </c>
      <c r="H80">
        <f t="shared" si="21"/>
        <v>12986</v>
      </c>
      <c r="J80">
        <v>562</v>
      </c>
      <c r="L80">
        <f t="shared" si="22"/>
        <v>5692</v>
      </c>
      <c r="N80">
        <f>'From State&amp;Country +Charts'!F93</f>
        <v>390</v>
      </c>
      <c r="P80">
        <f t="shared" si="23"/>
        <v>3681</v>
      </c>
      <c r="R80">
        <f>'From State&amp;Country +Charts'!O93</f>
        <v>509</v>
      </c>
      <c r="T80">
        <f t="shared" si="24"/>
        <v>5338</v>
      </c>
      <c r="V80" s="8">
        <f t="shared" si="13"/>
        <v>0.21954704579552761</v>
      </c>
      <c r="W80" s="8">
        <f t="shared" si="14"/>
        <v>9.4806029863542182E-2</v>
      </c>
      <c r="X80" s="8">
        <f t="shared" si="15"/>
        <v>4.0151461027363007E-2</v>
      </c>
      <c r="Y80" s="8">
        <f t="shared" si="16"/>
        <v>2.7863113524326643E-2</v>
      </c>
      <c r="Z80" s="8">
        <f t="shared" si="17"/>
        <v>3.6364935343287851E-2</v>
      </c>
      <c r="AC80">
        <v>13997</v>
      </c>
      <c r="AD80">
        <f t="shared" si="25"/>
        <v>143400</v>
      </c>
      <c r="AE80" s="23">
        <f t="shared" si="26"/>
        <v>0.29950793798161723</v>
      </c>
      <c r="AG80">
        <f t="shared" si="18"/>
        <v>13997</v>
      </c>
      <c r="AH80">
        <v>4798</v>
      </c>
      <c r="AI80">
        <f t="shared" si="19"/>
        <v>9199</v>
      </c>
      <c r="AM80" s="22">
        <v>6.915767664499535E-2</v>
      </c>
    </row>
    <row r="81" spans="1:39" x14ac:dyDescent="0.3">
      <c r="A81" s="21" t="s">
        <v>171</v>
      </c>
      <c r="B81">
        <v>2751</v>
      </c>
      <c r="D81">
        <f t="shared" si="20"/>
        <v>31276</v>
      </c>
      <c r="F81">
        <v>1092</v>
      </c>
      <c r="H81">
        <f t="shared" si="21"/>
        <v>13166</v>
      </c>
      <c r="J81">
        <v>460</v>
      </c>
      <c r="L81">
        <f t="shared" si="22"/>
        <v>5783</v>
      </c>
      <c r="N81">
        <f>'From State&amp;Country +Charts'!F94</f>
        <v>352</v>
      </c>
      <c r="P81">
        <f t="shared" si="23"/>
        <v>3794</v>
      </c>
      <c r="R81">
        <f>'From State&amp;Country +Charts'!O94</f>
        <v>400</v>
      </c>
      <c r="T81">
        <f t="shared" si="24"/>
        <v>5346</v>
      </c>
      <c r="V81" s="8">
        <f t="shared" si="13"/>
        <v>0.23076923076923078</v>
      </c>
      <c r="W81" s="8">
        <f t="shared" si="14"/>
        <v>9.1603053435114504E-2</v>
      </c>
      <c r="X81" s="8">
        <f t="shared" si="15"/>
        <v>3.8587366831641642E-2</v>
      </c>
      <c r="Y81" s="8">
        <f t="shared" si="16"/>
        <v>2.9527724184212734E-2</v>
      </c>
      <c r="Z81" s="8">
        <f t="shared" si="17"/>
        <v>3.3554232027514473E-2</v>
      </c>
      <c r="AC81">
        <v>11921</v>
      </c>
      <c r="AD81">
        <f t="shared" si="25"/>
        <v>145352</v>
      </c>
      <c r="AE81" s="23">
        <f t="shared" si="26"/>
        <v>0.19580700170528642</v>
      </c>
      <c r="AG81">
        <f t="shared" si="18"/>
        <v>11921</v>
      </c>
      <c r="AH81">
        <v>5107</v>
      </c>
      <c r="AI81">
        <f t="shared" si="19"/>
        <v>6814</v>
      </c>
      <c r="AM81" s="22">
        <v>6.5682409193859578E-2</v>
      </c>
    </row>
    <row r="82" spans="1:39" x14ac:dyDescent="0.3">
      <c r="A82" s="21" t="s">
        <v>172</v>
      </c>
      <c r="B82">
        <v>2493</v>
      </c>
      <c r="D82">
        <f t="shared" si="20"/>
        <v>32173</v>
      </c>
      <c r="F82">
        <v>917</v>
      </c>
      <c r="H82">
        <f t="shared" si="21"/>
        <v>13360</v>
      </c>
      <c r="J82">
        <v>398</v>
      </c>
      <c r="L82">
        <f t="shared" si="22"/>
        <v>5876</v>
      </c>
      <c r="N82">
        <f>'From State&amp;Country +Charts'!F95</f>
        <v>317</v>
      </c>
      <c r="P82">
        <f t="shared" si="23"/>
        <v>3906</v>
      </c>
      <c r="R82">
        <f>'From State&amp;Country +Charts'!O95</f>
        <v>359</v>
      </c>
      <c r="T82">
        <f t="shared" si="24"/>
        <v>5402</v>
      </c>
      <c r="V82" s="8">
        <f t="shared" si="13"/>
        <v>0.23314317777985599</v>
      </c>
      <c r="W82" s="8">
        <f t="shared" si="14"/>
        <v>8.5757037314130743E-2</v>
      </c>
      <c r="X82" s="8">
        <f t="shared" si="15"/>
        <v>3.7220611615075283E-2</v>
      </c>
      <c r="Y82" s="8">
        <f t="shared" si="16"/>
        <v>2.9645562517534835E-2</v>
      </c>
      <c r="Z82" s="8">
        <f t="shared" si="17"/>
        <v>3.3573365753296551E-2</v>
      </c>
      <c r="AC82">
        <v>10693</v>
      </c>
      <c r="AD82">
        <f t="shared" si="25"/>
        <v>147679</v>
      </c>
      <c r="AE82" s="23">
        <f t="shared" si="26"/>
        <v>0.27814965335883346</v>
      </c>
      <c r="AG82">
        <f t="shared" si="18"/>
        <v>10693</v>
      </c>
      <c r="AH82">
        <v>4160</v>
      </c>
      <c r="AI82">
        <f t="shared" si="19"/>
        <v>6533</v>
      </c>
      <c r="AM82" s="22">
        <v>6.3125409146170389E-2</v>
      </c>
    </row>
    <row r="83" spans="1:39" x14ac:dyDescent="0.3">
      <c r="A83" s="21" t="s">
        <v>173</v>
      </c>
      <c r="B83">
        <v>3417</v>
      </c>
      <c r="D83">
        <f t="shared" si="20"/>
        <v>33468</v>
      </c>
      <c r="F83">
        <v>1320</v>
      </c>
      <c r="H83">
        <f t="shared" si="21"/>
        <v>13699</v>
      </c>
      <c r="J83">
        <v>554</v>
      </c>
      <c r="L83">
        <f t="shared" si="22"/>
        <v>6033</v>
      </c>
      <c r="N83">
        <f>'From State&amp;Country +Charts'!F96</f>
        <v>446</v>
      </c>
      <c r="P83">
        <f t="shared" si="23"/>
        <v>4104</v>
      </c>
      <c r="R83">
        <f>'From State&amp;Country +Charts'!O96</f>
        <v>571</v>
      </c>
      <c r="T83">
        <f t="shared" si="24"/>
        <v>5558</v>
      </c>
      <c r="V83" s="8">
        <f t="shared" si="13"/>
        <v>0.22678701798632775</v>
      </c>
      <c r="W83" s="8">
        <f t="shared" si="14"/>
        <v>8.7608681223866725E-2</v>
      </c>
      <c r="X83" s="8">
        <f t="shared" si="15"/>
        <v>3.6769098028804674E-2</v>
      </c>
      <c r="Y83" s="8">
        <f t="shared" si="16"/>
        <v>2.9601115019579214E-2</v>
      </c>
      <c r="Z83" s="8">
        <f t="shared" si="17"/>
        <v>3.78973916506272E-2</v>
      </c>
      <c r="AC83">
        <v>15067</v>
      </c>
      <c r="AD83">
        <f t="shared" si="25"/>
        <v>152052</v>
      </c>
      <c r="AE83" s="23">
        <f t="shared" si="26"/>
        <v>0.40892089021881439</v>
      </c>
      <c r="AG83">
        <f t="shared" si="18"/>
        <v>15067</v>
      </c>
      <c r="AH83">
        <v>4447</v>
      </c>
      <c r="AI83">
        <f t="shared" si="19"/>
        <v>10620</v>
      </c>
      <c r="AM83" s="22">
        <v>5.8804008760868123E-2</v>
      </c>
    </row>
    <row r="84" spans="1:39" x14ac:dyDescent="0.3">
      <c r="A84" s="21" t="s">
        <v>174</v>
      </c>
      <c r="B84">
        <v>2607</v>
      </c>
      <c r="D84">
        <f t="shared" si="20"/>
        <v>33321</v>
      </c>
      <c r="F84">
        <v>1108</v>
      </c>
      <c r="H84">
        <f t="shared" si="21"/>
        <v>13489</v>
      </c>
      <c r="J84">
        <v>489</v>
      </c>
      <c r="L84">
        <f t="shared" si="22"/>
        <v>5969</v>
      </c>
      <c r="N84">
        <f>'From State&amp;Country +Charts'!F97</f>
        <v>361</v>
      </c>
      <c r="P84">
        <f t="shared" si="23"/>
        <v>4123</v>
      </c>
      <c r="R84">
        <f>'From State&amp;Country +Charts'!O97</f>
        <v>410</v>
      </c>
      <c r="T84">
        <f t="shared" si="24"/>
        <v>5425</v>
      </c>
      <c r="V84" s="8">
        <f t="shared" si="13"/>
        <v>0.22768558951965065</v>
      </c>
      <c r="W84" s="8">
        <f t="shared" si="14"/>
        <v>9.6768558951965067E-2</v>
      </c>
      <c r="X84" s="8">
        <f t="shared" si="15"/>
        <v>4.2707423580786025E-2</v>
      </c>
      <c r="Y84" s="8">
        <f t="shared" si="16"/>
        <v>3.1528384279475984E-2</v>
      </c>
      <c r="Z84" s="8">
        <f t="shared" si="17"/>
        <v>3.5807860262008731E-2</v>
      </c>
      <c r="AC84">
        <v>11450</v>
      </c>
      <c r="AD84">
        <f t="shared" si="25"/>
        <v>149239</v>
      </c>
      <c r="AE84" s="23">
        <f t="shared" si="26"/>
        <v>-0.19722358550094654</v>
      </c>
      <c r="AG84">
        <f t="shared" si="18"/>
        <v>11450</v>
      </c>
      <c r="AH84">
        <v>5376</v>
      </c>
      <c r="AI84">
        <f t="shared" si="19"/>
        <v>6074</v>
      </c>
      <c r="AM84" s="22">
        <v>6.1048034934497813E-2</v>
      </c>
    </row>
    <row r="85" spans="1:39" x14ac:dyDescent="0.3">
      <c r="A85" s="21" t="s">
        <v>175</v>
      </c>
      <c r="B85">
        <v>2354</v>
      </c>
      <c r="D85">
        <f t="shared" si="20"/>
        <v>33572</v>
      </c>
      <c r="F85">
        <v>955</v>
      </c>
      <c r="H85">
        <f t="shared" si="21"/>
        <v>13547</v>
      </c>
      <c r="J85">
        <v>457</v>
      </c>
      <c r="L85">
        <f t="shared" si="22"/>
        <v>6003</v>
      </c>
      <c r="N85">
        <f>'From State&amp;Country +Charts'!F98</f>
        <v>314</v>
      </c>
      <c r="P85">
        <f t="shared" si="23"/>
        <v>4173</v>
      </c>
      <c r="R85">
        <f>'From State&amp;Country +Charts'!O98</f>
        <v>352</v>
      </c>
      <c r="T85">
        <f t="shared" si="24"/>
        <v>5386</v>
      </c>
      <c r="V85" s="8">
        <f t="shared" si="13"/>
        <v>0.22340324570560879</v>
      </c>
      <c r="W85" s="8">
        <f t="shared" si="14"/>
        <v>9.0633007497390145E-2</v>
      </c>
      <c r="X85" s="8">
        <f t="shared" si="15"/>
        <v>4.3370978456866278E-2</v>
      </c>
      <c r="Y85" s="8">
        <f t="shared" si="16"/>
        <v>2.9799753250450794E-2</v>
      </c>
      <c r="Z85" s="8">
        <f t="shared" si="17"/>
        <v>3.3406092815791974E-2</v>
      </c>
      <c r="AC85">
        <v>10537</v>
      </c>
      <c r="AD85">
        <f t="shared" si="25"/>
        <v>149385</v>
      </c>
      <c r="AE85" s="23">
        <f t="shared" si="26"/>
        <v>1.4050620729477492E-2</v>
      </c>
      <c r="AG85">
        <f t="shared" si="18"/>
        <v>10537</v>
      </c>
      <c r="AH85">
        <v>4117</v>
      </c>
      <c r="AI85">
        <f t="shared" si="19"/>
        <v>6420</v>
      </c>
      <c r="AM85" s="22">
        <v>6.9089873778115207E-2</v>
      </c>
    </row>
    <row r="86" spans="1:39" x14ac:dyDescent="0.3">
      <c r="A86" s="21" t="s">
        <v>176</v>
      </c>
      <c r="B86">
        <v>4528</v>
      </c>
      <c r="D86">
        <f t="shared" si="20"/>
        <v>35890</v>
      </c>
      <c r="F86">
        <v>1627</v>
      </c>
      <c r="H86">
        <f t="shared" si="21"/>
        <v>14234</v>
      </c>
      <c r="J86">
        <v>806</v>
      </c>
      <c r="L86">
        <f t="shared" si="22"/>
        <v>6375</v>
      </c>
      <c r="N86">
        <f>'From State&amp;Country +Charts'!F99</f>
        <v>632</v>
      </c>
      <c r="P86">
        <f t="shared" si="23"/>
        <v>4558</v>
      </c>
      <c r="R86">
        <f>'From State&amp;Country +Charts'!O99</f>
        <v>648</v>
      </c>
      <c r="T86">
        <f t="shared" si="24"/>
        <v>5608</v>
      </c>
      <c r="V86" s="8">
        <f t="shared" si="13"/>
        <v>0.24467740192370041</v>
      </c>
      <c r="W86" s="8">
        <f t="shared" si="14"/>
        <v>8.7917432184156485E-2</v>
      </c>
      <c r="X86" s="8">
        <f t="shared" si="15"/>
        <v>4.355344212687777E-2</v>
      </c>
      <c r="Y86" s="8">
        <f t="shared" si="16"/>
        <v>3.4151086134226738E-2</v>
      </c>
      <c r="Z86" s="8">
        <f t="shared" si="17"/>
        <v>3.5015670593321085E-2</v>
      </c>
      <c r="AC86">
        <v>18506</v>
      </c>
      <c r="AD86">
        <f t="shared" si="25"/>
        <v>157436</v>
      </c>
      <c r="AE86" s="23">
        <f t="shared" si="26"/>
        <v>0.77006217120994735</v>
      </c>
      <c r="AG86">
        <f t="shared" si="18"/>
        <v>18506</v>
      </c>
      <c r="AH86">
        <v>3770</v>
      </c>
      <c r="AI86">
        <f t="shared" si="19"/>
        <v>14736</v>
      </c>
      <c r="AJ86">
        <f>SUM(AI75:AI86)</f>
        <v>97307</v>
      </c>
      <c r="AK86">
        <f>AJ86/12</f>
        <v>8108.916666666667</v>
      </c>
      <c r="AL86">
        <f>SUM(AH75:AH86)</f>
        <v>60129</v>
      </c>
      <c r="AM86" s="22">
        <v>5.6684318599373174E-2</v>
      </c>
    </row>
    <row r="87" spans="1:39" x14ac:dyDescent="0.3">
      <c r="A87" s="21" t="s">
        <v>177</v>
      </c>
      <c r="B87">
        <v>3084</v>
      </c>
      <c r="D87">
        <f t="shared" si="20"/>
        <v>36075</v>
      </c>
      <c r="F87">
        <v>1117</v>
      </c>
      <c r="H87">
        <f t="shared" si="21"/>
        <v>14170</v>
      </c>
      <c r="J87">
        <v>513</v>
      </c>
      <c r="L87">
        <f t="shared" si="22"/>
        <v>6398</v>
      </c>
      <c r="N87">
        <f>'From State&amp;Country +Charts'!F100</f>
        <v>391</v>
      </c>
      <c r="P87">
        <f t="shared" si="23"/>
        <v>4612</v>
      </c>
      <c r="R87">
        <f>'From State&amp;Country +Charts'!O100</f>
        <v>374</v>
      </c>
      <c r="T87">
        <f t="shared" si="24"/>
        <v>5460</v>
      </c>
      <c r="V87" s="8">
        <f t="shared" si="13"/>
        <v>0.25900730662635424</v>
      </c>
      <c r="W87" s="8">
        <f t="shared" si="14"/>
        <v>9.3810363651633491E-2</v>
      </c>
      <c r="X87" s="8">
        <f t="shared" si="15"/>
        <v>4.3083900226757371E-2</v>
      </c>
      <c r="Y87" s="8">
        <f t="shared" si="16"/>
        <v>3.2837826488620138E-2</v>
      </c>
      <c r="Z87" s="8">
        <f t="shared" si="17"/>
        <v>3.1410094902158396E-2</v>
      </c>
      <c r="AC87">
        <v>11907</v>
      </c>
      <c r="AD87">
        <f t="shared" si="25"/>
        <v>156197</v>
      </c>
      <c r="AE87" s="23">
        <f t="shared" si="26"/>
        <v>-9.4249201277955219E-2</v>
      </c>
      <c r="AG87">
        <f t="shared" si="18"/>
        <v>11907</v>
      </c>
      <c r="AH87">
        <v>4543</v>
      </c>
      <c r="AI87">
        <f t="shared" si="19"/>
        <v>7364</v>
      </c>
      <c r="AJ87">
        <f t="shared" ref="AJ87:AJ150" si="27">SUM(AI76:AI87)</f>
        <v>96963</v>
      </c>
      <c r="AK87">
        <f>AJ87/12</f>
        <v>8080.25</v>
      </c>
      <c r="AL87">
        <f t="shared" ref="AL87:AL150" si="28">SUM(AH76:AH87)</f>
        <v>59234</v>
      </c>
      <c r="AM87" s="22">
        <v>6.7943226673385398E-2</v>
      </c>
    </row>
    <row r="88" spans="1:39" x14ac:dyDescent="0.3">
      <c r="A88" s="21" t="s">
        <v>178</v>
      </c>
      <c r="B88">
        <v>3655</v>
      </c>
      <c r="D88">
        <f t="shared" si="20"/>
        <v>37156</v>
      </c>
      <c r="F88">
        <v>1302</v>
      </c>
      <c r="H88">
        <f t="shared" si="21"/>
        <v>14433</v>
      </c>
      <c r="J88">
        <v>620</v>
      </c>
      <c r="L88">
        <f t="shared" si="22"/>
        <v>6549</v>
      </c>
      <c r="N88">
        <f>'From State&amp;Country +Charts'!F101</f>
        <v>501</v>
      </c>
      <c r="P88">
        <f t="shared" si="23"/>
        <v>4816</v>
      </c>
      <c r="R88">
        <f>'From State&amp;Country +Charts'!O101</f>
        <v>457</v>
      </c>
      <c r="T88">
        <f t="shared" si="24"/>
        <v>5458</v>
      </c>
      <c r="V88" s="8">
        <f t="shared" si="13"/>
        <v>0.24843665035345297</v>
      </c>
      <c r="W88" s="8">
        <f t="shared" si="14"/>
        <v>8.8499184339314849E-2</v>
      </c>
      <c r="X88" s="8">
        <f t="shared" si="15"/>
        <v>4.2142468733007067E-2</v>
      </c>
      <c r="Y88" s="8">
        <f t="shared" si="16"/>
        <v>3.4053833605220227E-2</v>
      </c>
      <c r="Z88" s="8">
        <f t="shared" si="17"/>
        <v>3.1063077759651985E-2</v>
      </c>
      <c r="AC88">
        <v>14712</v>
      </c>
      <c r="AD88">
        <f t="shared" si="25"/>
        <v>159021</v>
      </c>
      <c r="AE88" s="23">
        <f t="shared" si="26"/>
        <v>0.237550471063257</v>
      </c>
      <c r="AG88">
        <f t="shared" si="18"/>
        <v>14712</v>
      </c>
      <c r="AH88">
        <v>6260</v>
      </c>
      <c r="AI88">
        <f t="shared" si="19"/>
        <v>8452</v>
      </c>
      <c r="AJ88">
        <f t="shared" si="27"/>
        <v>99284</v>
      </c>
      <c r="AK88">
        <f t="shared" ref="AK88:AK151" si="29">AJ88/12</f>
        <v>8273.6666666666661</v>
      </c>
      <c r="AL88">
        <f t="shared" si="28"/>
        <v>59737</v>
      </c>
      <c r="AM88" s="22">
        <v>7.1166394779771616E-2</v>
      </c>
    </row>
    <row r="89" spans="1:39" x14ac:dyDescent="0.3">
      <c r="A89" s="21" t="s">
        <v>179</v>
      </c>
      <c r="B89">
        <v>4183</v>
      </c>
      <c r="D89">
        <f t="shared" si="20"/>
        <v>37735</v>
      </c>
      <c r="F89">
        <v>1519</v>
      </c>
      <c r="H89">
        <f t="shared" si="21"/>
        <v>14511</v>
      </c>
      <c r="J89">
        <v>664</v>
      </c>
      <c r="L89">
        <f t="shared" si="22"/>
        <v>6543</v>
      </c>
      <c r="N89">
        <f>'From State&amp;Country +Charts'!F102</f>
        <v>549</v>
      </c>
      <c r="P89">
        <f t="shared" si="23"/>
        <v>4904</v>
      </c>
      <c r="R89">
        <f>'From State&amp;Country +Charts'!O102</f>
        <v>488</v>
      </c>
      <c r="T89">
        <f t="shared" si="24"/>
        <v>5436</v>
      </c>
      <c r="V89" s="8">
        <f t="shared" si="13"/>
        <v>0.25789149198520345</v>
      </c>
      <c r="W89" s="8">
        <f t="shared" si="14"/>
        <v>9.3649815043156601E-2</v>
      </c>
      <c r="X89" s="8">
        <f t="shared" si="15"/>
        <v>4.0937114673242909E-2</v>
      </c>
      <c r="Y89" s="8">
        <f t="shared" si="16"/>
        <v>3.3847102342786685E-2</v>
      </c>
      <c r="Z89" s="8">
        <f t="shared" si="17"/>
        <v>3.0086313193588163E-2</v>
      </c>
      <c r="AC89">
        <v>16220</v>
      </c>
      <c r="AD89">
        <f t="shared" si="25"/>
        <v>159430</v>
      </c>
      <c r="AE89" s="23">
        <f t="shared" si="26"/>
        <v>2.586806653595608E-2</v>
      </c>
      <c r="AG89">
        <f t="shared" si="18"/>
        <v>16220</v>
      </c>
      <c r="AH89">
        <v>1556</v>
      </c>
      <c r="AI89">
        <f t="shared" si="19"/>
        <v>14664</v>
      </c>
      <c r="AJ89">
        <f t="shared" si="27"/>
        <v>103504</v>
      </c>
      <c r="AK89">
        <f t="shared" si="29"/>
        <v>8625.3333333333339</v>
      </c>
      <c r="AL89">
        <f t="shared" si="28"/>
        <v>55926</v>
      </c>
      <c r="AM89" s="22">
        <v>7.1146732429099871E-2</v>
      </c>
    </row>
    <row r="90" spans="1:39" x14ac:dyDescent="0.3">
      <c r="A90" s="21" t="s">
        <v>180</v>
      </c>
      <c r="B90">
        <v>3786</v>
      </c>
      <c r="D90">
        <f t="shared" si="20"/>
        <v>38482</v>
      </c>
      <c r="F90">
        <v>1551</v>
      </c>
      <c r="H90">
        <f t="shared" si="21"/>
        <v>14837</v>
      </c>
      <c r="J90">
        <v>639</v>
      </c>
      <c r="L90">
        <f t="shared" si="22"/>
        <v>6631</v>
      </c>
      <c r="N90">
        <f>'From State&amp;Country +Charts'!F103</f>
        <v>480</v>
      </c>
      <c r="P90">
        <f t="shared" si="23"/>
        <v>5015</v>
      </c>
      <c r="R90">
        <f>'From State&amp;Country +Charts'!O103</f>
        <v>460</v>
      </c>
      <c r="T90">
        <f t="shared" si="24"/>
        <v>5401</v>
      </c>
      <c r="V90" s="8">
        <f t="shared" si="13"/>
        <v>0.25223184543637572</v>
      </c>
      <c r="W90" s="8">
        <f t="shared" si="14"/>
        <v>0.1033311125916056</v>
      </c>
      <c r="X90" s="8">
        <f t="shared" si="15"/>
        <v>4.257161892071952E-2</v>
      </c>
      <c r="Y90" s="8">
        <f t="shared" si="16"/>
        <v>3.1978680879413725E-2</v>
      </c>
      <c r="Z90" s="8">
        <f t="shared" si="17"/>
        <v>3.0646235842771485E-2</v>
      </c>
      <c r="AC90">
        <v>15010</v>
      </c>
      <c r="AD90">
        <f t="shared" si="25"/>
        <v>161127</v>
      </c>
      <c r="AE90" s="23">
        <f t="shared" si="26"/>
        <v>0.12746939082100206</v>
      </c>
      <c r="AG90">
        <f t="shared" si="18"/>
        <v>15010</v>
      </c>
      <c r="AH90">
        <v>4530</v>
      </c>
      <c r="AI90">
        <f t="shared" si="19"/>
        <v>10480</v>
      </c>
      <c r="AJ90">
        <f t="shared" si="27"/>
        <v>106945</v>
      </c>
      <c r="AK90">
        <f t="shared" si="29"/>
        <v>8912.0833333333339</v>
      </c>
      <c r="AL90">
        <f t="shared" si="28"/>
        <v>54182</v>
      </c>
      <c r="AM90" s="22">
        <v>7.1219187208527643E-2</v>
      </c>
    </row>
    <row r="91" spans="1:39" x14ac:dyDescent="0.3">
      <c r="A91" s="21" t="s">
        <v>181</v>
      </c>
      <c r="B91">
        <v>3234</v>
      </c>
      <c r="D91">
        <f t="shared" si="20"/>
        <v>39165</v>
      </c>
      <c r="F91">
        <v>1197</v>
      </c>
      <c r="H91">
        <f t="shared" si="21"/>
        <v>15032</v>
      </c>
      <c r="J91">
        <v>481</v>
      </c>
      <c r="L91">
        <f t="shared" si="22"/>
        <v>6643</v>
      </c>
      <c r="N91">
        <f>'From State&amp;Country +Charts'!F104</f>
        <v>389</v>
      </c>
      <c r="P91">
        <f t="shared" si="23"/>
        <v>5122</v>
      </c>
      <c r="R91">
        <f>'From State&amp;Country +Charts'!O104</f>
        <v>406</v>
      </c>
      <c r="T91">
        <f t="shared" si="24"/>
        <v>5434</v>
      </c>
      <c r="V91" s="8">
        <f t="shared" si="13"/>
        <v>0.26177756192326374</v>
      </c>
      <c r="W91" s="8">
        <f t="shared" si="14"/>
        <v>9.6891694997571637E-2</v>
      </c>
      <c r="X91" s="8">
        <f t="shared" si="15"/>
        <v>3.8934757973126115E-2</v>
      </c>
      <c r="Y91" s="8">
        <f t="shared" si="16"/>
        <v>3.1487777238141494E-2</v>
      </c>
      <c r="Z91" s="8">
        <f t="shared" si="17"/>
        <v>3.2863849765258218E-2</v>
      </c>
      <c r="AC91">
        <v>12354</v>
      </c>
      <c r="AD91">
        <f t="shared" si="25"/>
        <v>162374</v>
      </c>
      <c r="AE91" s="23">
        <f t="shared" si="26"/>
        <v>0.1122715404699739</v>
      </c>
      <c r="AG91">
        <f t="shared" si="18"/>
        <v>12354</v>
      </c>
      <c r="AH91">
        <v>2912</v>
      </c>
      <c r="AI91">
        <f t="shared" si="19"/>
        <v>9442</v>
      </c>
      <c r="AJ91">
        <f t="shared" si="27"/>
        <v>110798</v>
      </c>
      <c r="AK91">
        <f t="shared" si="29"/>
        <v>9233.1666666666661</v>
      </c>
      <c r="AL91">
        <f t="shared" si="28"/>
        <v>51576</v>
      </c>
      <c r="AM91" s="22">
        <v>7.892180670228266E-2</v>
      </c>
    </row>
    <row r="92" spans="1:39" x14ac:dyDescent="0.3">
      <c r="A92" s="21" t="s">
        <v>182</v>
      </c>
      <c r="B92">
        <v>3068</v>
      </c>
      <c r="D92">
        <f t="shared" si="20"/>
        <v>39160</v>
      </c>
      <c r="F92">
        <v>1398</v>
      </c>
      <c r="H92">
        <f t="shared" si="21"/>
        <v>15103</v>
      </c>
      <c r="J92">
        <v>516</v>
      </c>
      <c r="L92">
        <f t="shared" si="22"/>
        <v>6597</v>
      </c>
      <c r="N92">
        <f>'From State&amp;Country +Charts'!F105</f>
        <v>418</v>
      </c>
      <c r="P92">
        <f t="shared" si="23"/>
        <v>5150</v>
      </c>
      <c r="R92">
        <f>'From State&amp;Country +Charts'!O105</f>
        <v>452</v>
      </c>
      <c r="T92">
        <f t="shared" si="24"/>
        <v>5377</v>
      </c>
      <c r="V92" s="8">
        <f t="shared" si="13"/>
        <v>0.23749806471590029</v>
      </c>
      <c r="W92" s="8">
        <f t="shared" si="14"/>
        <v>0.10822108685555039</v>
      </c>
      <c r="X92" s="8">
        <f t="shared" si="15"/>
        <v>3.9944263817928469E-2</v>
      </c>
      <c r="Y92" s="8">
        <f t="shared" si="16"/>
        <v>3.2357950147081593E-2</v>
      </c>
      <c r="Z92" s="8">
        <f t="shared" si="17"/>
        <v>3.4989936522681529E-2</v>
      </c>
      <c r="AC92">
        <v>12918</v>
      </c>
      <c r="AD92">
        <f t="shared" si="25"/>
        <v>161295</v>
      </c>
      <c r="AE92" s="23">
        <f t="shared" si="26"/>
        <v>-7.7087947417303737E-2</v>
      </c>
      <c r="AG92">
        <f t="shared" si="18"/>
        <v>12918</v>
      </c>
      <c r="AH92">
        <v>2501</v>
      </c>
      <c r="AI92">
        <f t="shared" si="19"/>
        <v>10417</v>
      </c>
      <c r="AJ92">
        <f t="shared" si="27"/>
        <v>112016</v>
      </c>
      <c r="AK92">
        <f t="shared" si="29"/>
        <v>9334.6666666666661</v>
      </c>
      <c r="AL92">
        <f t="shared" si="28"/>
        <v>49279</v>
      </c>
      <c r="AM92" s="22">
        <v>7.950147081591577E-2</v>
      </c>
    </row>
    <row r="93" spans="1:39" x14ac:dyDescent="0.3">
      <c r="A93" s="21" t="s">
        <v>183</v>
      </c>
      <c r="B93">
        <v>2915</v>
      </c>
      <c r="D93">
        <f t="shared" si="20"/>
        <v>39324</v>
      </c>
      <c r="F93">
        <v>1158</v>
      </c>
      <c r="H93">
        <f t="shared" si="21"/>
        <v>15169</v>
      </c>
      <c r="J93">
        <v>464</v>
      </c>
      <c r="L93">
        <f t="shared" si="22"/>
        <v>6601</v>
      </c>
      <c r="N93">
        <f>'From State&amp;Country +Charts'!F106</f>
        <v>381</v>
      </c>
      <c r="P93">
        <f t="shared" si="23"/>
        <v>5179</v>
      </c>
      <c r="R93">
        <f>'From State&amp;Country +Charts'!O106</f>
        <v>417</v>
      </c>
      <c r="T93">
        <f t="shared" si="24"/>
        <v>5394</v>
      </c>
      <c r="V93" s="8">
        <f t="shared" si="13"/>
        <v>0.24861407249466952</v>
      </c>
      <c r="W93" s="8">
        <f t="shared" si="14"/>
        <v>9.876332622601279E-2</v>
      </c>
      <c r="X93" s="8">
        <f t="shared" si="15"/>
        <v>3.9573560767590617E-2</v>
      </c>
      <c r="Y93" s="8">
        <f t="shared" si="16"/>
        <v>3.2494669509594884E-2</v>
      </c>
      <c r="Z93" s="8">
        <f t="shared" si="17"/>
        <v>3.5565031982942433E-2</v>
      </c>
      <c r="AC93">
        <v>11725</v>
      </c>
      <c r="AD93">
        <f t="shared" si="25"/>
        <v>161099</v>
      </c>
      <c r="AE93" s="23">
        <f t="shared" si="26"/>
        <v>-1.6441573693482092E-2</v>
      </c>
      <c r="AG93">
        <f t="shared" si="18"/>
        <v>11725</v>
      </c>
      <c r="AH93">
        <v>6147</v>
      </c>
      <c r="AI93">
        <f t="shared" si="19"/>
        <v>5578</v>
      </c>
      <c r="AJ93">
        <f t="shared" si="27"/>
        <v>110780</v>
      </c>
      <c r="AK93">
        <f t="shared" si="29"/>
        <v>9231.6666666666661</v>
      </c>
      <c r="AL93">
        <f t="shared" si="28"/>
        <v>50319</v>
      </c>
      <c r="AM93" s="22">
        <v>7.1727078891257998E-2</v>
      </c>
    </row>
    <row r="94" spans="1:39" x14ac:dyDescent="0.3">
      <c r="A94" s="21" t="s">
        <v>184</v>
      </c>
      <c r="B94">
        <v>2980</v>
      </c>
      <c r="D94">
        <f t="shared" si="20"/>
        <v>39811</v>
      </c>
      <c r="F94">
        <v>1261</v>
      </c>
      <c r="H94">
        <f t="shared" si="21"/>
        <v>15513</v>
      </c>
      <c r="J94">
        <v>541</v>
      </c>
      <c r="L94">
        <f t="shared" si="22"/>
        <v>6744</v>
      </c>
      <c r="N94">
        <f>'From State&amp;Country +Charts'!F107</f>
        <v>416</v>
      </c>
      <c r="P94">
        <f t="shared" si="23"/>
        <v>5278</v>
      </c>
      <c r="R94">
        <f>'From State&amp;Country +Charts'!O107</f>
        <v>473</v>
      </c>
      <c r="T94">
        <f t="shared" si="24"/>
        <v>5508</v>
      </c>
      <c r="V94" s="8">
        <f t="shared" si="13"/>
        <v>0.23684628834843427</v>
      </c>
      <c r="W94" s="8">
        <f t="shared" si="14"/>
        <v>0.10022254013670323</v>
      </c>
      <c r="X94" s="8">
        <f t="shared" si="15"/>
        <v>4.2997933555873467E-2</v>
      </c>
      <c r="Y94" s="8">
        <f t="shared" si="16"/>
        <v>3.3063106024479413E-2</v>
      </c>
      <c r="Z94" s="8">
        <f t="shared" si="17"/>
        <v>3.7593387378795105E-2</v>
      </c>
      <c r="AC94">
        <v>12582</v>
      </c>
      <c r="AD94">
        <f t="shared" si="25"/>
        <v>162988</v>
      </c>
      <c r="AE94" s="23">
        <f t="shared" si="26"/>
        <v>0.17665762648461603</v>
      </c>
      <c r="AG94">
        <f t="shared" si="18"/>
        <v>12582</v>
      </c>
      <c r="AH94">
        <v>8540</v>
      </c>
      <c r="AI94">
        <f t="shared" si="19"/>
        <v>4042</v>
      </c>
      <c r="AJ94">
        <f t="shared" si="27"/>
        <v>108289</v>
      </c>
      <c r="AK94">
        <f t="shared" si="29"/>
        <v>9024.0833333333339</v>
      </c>
      <c r="AL94">
        <f t="shared" si="28"/>
        <v>54699</v>
      </c>
      <c r="AM94" s="22">
        <v>6.8351613415991094E-2</v>
      </c>
    </row>
    <row r="95" spans="1:39" x14ac:dyDescent="0.3">
      <c r="A95" s="21" t="s">
        <v>185</v>
      </c>
      <c r="B95">
        <v>3876</v>
      </c>
      <c r="D95">
        <f t="shared" si="20"/>
        <v>40270</v>
      </c>
      <c r="F95">
        <v>1684</v>
      </c>
      <c r="H95">
        <f t="shared" si="21"/>
        <v>15877</v>
      </c>
      <c r="J95">
        <v>656</v>
      </c>
      <c r="L95">
        <f t="shared" si="22"/>
        <v>6846</v>
      </c>
      <c r="N95">
        <f>'From State&amp;Country +Charts'!F108</f>
        <v>521</v>
      </c>
      <c r="P95">
        <f t="shared" si="23"/>
        <v>5353</v>
      </c>
      <c r="R95">
        <f>'From State&amp;Country +Charts'!O108</f>
        <v>554</v>
      </c>
      <c r="T95">
        <f t="shared" si="24"/>
        <v>5491</v>
      </c>
      <c r="V95" s="8">
        <f t="shared" si="13"/>
        <v>0.23973280554181098</v>
      </c>
      <c r="W95" s="8">
        <f t="shared" si="14"/>
        <v>0.1041563582384958</v>
      </c>
      <c r="X95" s="8">
        <f t="shared" si="15"/>
        <v>4.0573973280554183E-2</v>
      </c>
      <c r="Y95" s="8">
        <f t="shared" si="16"/>
        <v>3.2224146462147454E-2</v>
      </c>
      <c r="Z95" s="8">
        <f t="shared" si="17"/>
        <v>3.4265215239980211E-2</v>
      </c>
      <c r="AC95">
        <v>16168</v>
      </c>
      <c r="AD95">
        <f t="shared" si="25"/>
        <v>164089</v>
      </c>
      <c r="AE95" s="23">
        <f t="shared" si="26"/>
        <v>7.3073604566270767E-2</v>
      </c>
      <c r="AG95">
        <f t="shared" si="18"/>
        <v>16168</v>
      </c>
      <c r="AH95">
        <v>3352</v>
      </c>
      <c r="AI95">
        <f t="shared" si="19"/>
        <v>12816</v>
      </c>
      <c r="AJ95">
        <f t="shared" si="27"/>
        <v>110485</v>
      </c>
      <c r="AK95">
        <f t="shared" si="29"/>
        <v>9207.0833333333339</v>
      </c>
      <c r="AL95">
        <f t="shared" si="28"/>
        <v>53604</v>
      </c>
      <c r="AM95" s="22">
        <v>6.6674913409203368E-2</v>
      </c>
    </row>
    <row r="96" spans="1:39" x14ac:dyDescent="0.3">
      <c r="A96" s="21" t="s">
        <v>186</v>
      </c>
      <c r="B96">
        <v>2996</v>
      </c>
      <c r="D96">
        <f t="shared" si="20"/>
        <v>40659</v>
      </c>
      <c r="F96">
        <v>1280</v>
      </c>
      <c r="H96">
        <f t="shared" si="21"/>
        <v>16049</v>
      </c>
      <c r="J96">
        <v>533</v>
      </c>
      <c r="L96">
        <f t="shared" si="22"/>
        <v>6890</v>
      </c>
      <c r="N96">
        <f>'From State&amp;Country +Charts'!F109</f>
        <v>409</v>
      </c>
      <c r="P96">
        <f t="shared" si="23"/>
        <v>5401</v>
      </c>
      <c r="R96">
        <f>'From State&amp;Country +Charts'!O109</f>
        <v>421</v>
      </c>
      <c r="T96">
        <f t="shared" si="24"/>
        <v>5502</v>
      </c>
      <c r="V96" s="8">
        <f t="shared" si="13"/>
        <v>0.23983349343579891</v>
      </c>
      <c r="W96" s="8">
        <f t="shared" si="14"/>
        <v>0.10246557796990073</v>
      </c>
      <c r="X96" s="8">
        <f t="shared" si="15"/>
        <v>4.2667307076528979E-2</v>
      </c>
      <c r="Y96" s="8">
        <f t="shared" si="16"/>
        <v>3.2740954210694846E-2</v>
      </c>
      <c r="Z96" s="8">
        <f t="shared" si="17"/>
        <v>3.3701569004162664E-2</v>
      </c>
      <c r="AC96">
        <v>12492</v>
      </c>
      <c r="AD96">
        <f t="shared" si="25"/>
        <v>165131</v>
      </c>
      <c r="AE96" s="23">
        <f t="shared" si="26"/>
        <v>9.1004366812227122E-2</v>
      </c>
      <c r="AG96">
        <f t="shared" si="18"/>
        <v>12492</v>
      </c>
      <c r="AH96">
        <v>3352</v>
      </c>
      <c r="AI96">
        <f t="shared" si="19"/>
        <v>9140</v>
      </c>
      <c r="AJ96">
        <f t="shared" si="27"/>
        <v>113551</v>
      </c>
      <c r="AK96">
        <f t="shared" si="29"/>
        <v>9462.5833333333339</v>
      </c>
      <c r="AL96">
        <f t="shared" si="28"/>
        <v>51580</v>
      </c>
      <c r="AM96" s="22">
        <v>7.1085494716618638E-2</v>
      </c>
    </row>
    <row r="97" spans="1:39" x14ac:dyDescent="0.3">
      <c r="A97" s="21" t="s">
        <v>187</v>
      </c>
      <c r="B97">
        <v>2929</v>
      </c>
      <c r="D97">
        <f t="shared" si="20"/>
        <v>41234</v>
      </c>
      <c r="F97">
        <v>1164</v>
      </c>
      <c r="H97">
        <f t="shared" si="21"/>
        <v>16258</v>
      </c>
      <c r="J97">
        <v>450</v>
      </c>
      <c r="L97">
        <f t="shared" si="22"/>
        <v>6883</v>
      </c>
      <c r="N97">
        <f>'From State&amp;Country +Charts'!F110</f>
        <v>392</v>
      </c>
      <c r="P97">
        <f t="shared" si="23"/>
        <v>5479</v>
      </c>
      <c r="R97">
        <f>'From State&amp;Country +Charts'!O110</f>
        <v>423</v>
      </c>
      <c r="T97">
        <f t="shared" si="24"/>
        <v>5573</v>
      </c>
      <c r="V97" s="8">
        <f t="shared" si="13"/>
        <v>0.24572147651006712</v>
      </c>
      <c r="W97" s="8">
        <f t="shared" si="14"/>
        <v>9.7651006711409402E-2</v>
      </c>
      <c r="X97" s="8">
        <f t="shared" si="15"/>
        <v>3.7751677852348994E-2</v>
      </c>
      <c r="Y97" s="8">
        <f t="shared" si="16"/>
        <v>3.2885906040268455E-2</v>
      </c>
      <c r="Z97" s="8">
        <f t="shared" si="17"/>
        <v>3.5486577181208054E-2</v>
      </c>
      <c r="AC97">
        <v>11920</v>
      </c>
      <c r="AD97">
        <f t="shared" si="25"/>
        <v>166514</v>
      </c>
      <c r="AE97" s="23">
        <f t="shared" si="26"/>
        <v>0.13125177944386457</v>
      </c>
      <c r="AG97">
        <f t="shared" si="18"/>
        <v>11920</v>
      </c>
      <c r="AH97">
        <v>3555</v>
      </c>
      <c r="AI97">
        <f t="shared" si="19"/>
        <v>8365</v>
      </c>
      <c r="AJ97">
        <f t="shared" si="27"/>
        <v>115496</v>
      </c>
      <c r="AK97">
        <f t="shared" si="29"/>
        <v>9624.6666666666661</v>
      </c>
      <c r="AL97">
        <f t="shared" si="28"/>
        <v>51018</v>
      </c>
      <c r="AM97" s="22">
        <v>6.4093959731543623E-2</v>
      </c>
    </row>
    <row r="98" spans="1:39" x14ac:dyDescent="0.3">
      <c r="A98" s="21" t="s">
        <v>188</v>
      </c>
      <c r="B98">
        <v>3250</v>
      </c>
      <c r="D98">
        <f t="shared" si="20"/>
        <v>39956</v>
      </c>
      <c r="F98">
        <v>1186</v>
      </c>
      <c r="H98">
        <f t="shared" si="21"/>
        <v>15817</v>
      </c>
      <c r="J98">
        <v>574</v>
      </c>
      <c r="L98">
        <f t="shared" si="22"/>
        <v>6651</v>
      </c>
      <c r="N98">
        <f>'From State&amp;Country +Charts'!F111</f>
        <v>405</v>
      </c>
      <c r="P98">
        <f t="shared" si="23"/>
        <v>5252</v>
      </c>
      <c r="R98">
        <f>'From State&amp;Country +Charts'!O111</f>
        <v>451</v>
      </c>
      <c r="T98">
        <f t="shared" si="24"/>
        <v>5376</v>
      </c>
      <c r="V98" s="8">
        <f t="shared" si="13"/>
        <v>0.24485798237022527</v>
      </c>
      <c r="W98" s="8">
        <f t="shared" si="14"/>
        <v>8.935432833571913E-2</v>
      </c>
      <c r="X98" s="8">
        <f t="shared" si="15"/>
        <v>4.32456867324644E-2</v>
      </c>
      <c r="Y98" s="8">
        <f t="shared" si="16"/>
        <v>3.0513071649212686E-2</v>
      </c>
      <c r="Z98" s="8">
        <f t="shared" si="17"/>
        <v>3.3978753861222032E-2</v>
      </c>
      <c r="AC98">
        <v>13273</v>
      </c>
      <c r="AD98">
        <f t="shared" si="25"/>
        <v>161281</v>
      </c>
      <c r="AE98" s="23">
        <f t="shared" si="26"/>
        <v>-0.28277315465254516</v>
      </c>
      <c r="AG98">
        <f t="shared" si="18"/>
        <v>13273</v>
      </c>
      <c r="AH98">
        <v>3931</v>
      </c>
      <c r="AI98">
        <f t="shared" si="19"/>
        <v>9342</v>
      </c>
      <c r="AJ98">
        <f t="shared" si="27"/>
        <v>110102</v>
      </c>
      <c r="AK98">
        <f t="shared" si="29"/>
        <v>9175.1666666666661</v>
      </c>
      <c r="AL98">
        <f t="shared" si="28"/>
        <v>51179</v>
      </c>
      <c r="AM98" s="22">
        <v>4.9272960144654564E-2</v>
      </c>
    </row>
    <row r="99" spans="1:39" x14ac:dyDescent="0.3">
      <c r="A99" s="21" t="s">
        <v>189</v>
      </c>
      <c r="B99">
        <v>2813</v>
      </c>
      <c r="D99">
        <f t="shared" si="20"/>
        <v>39685</v>
      </c>
      <c r="F99">
        <v>1079</v>
      </c>
      <c r="H99">
        <f t="shared" si="21"/>
        <v>15779</v>
      </c>
      <c r="J99">
        <v>472</v>
      </c>
      <c r="L99">
        <f t="shared" si="22"/>
        <v>6610</v>
      </c>
      <c r="N99">
        <f>'From State&amp;Country +Charts'!F112</f>
        <v>408</v>
      </c>
      <c r="P99">
        <f t="shared" si="23"/>
        <v>5269</v>
      </c>
      <c r="R99">
        <f>'From State&amp;Country +Charts'!O112</f>
        <v>384</v>
      </c>
      <c r="T99">
        <f t="shared" si="24"/>
        <v>5386</v>
      </c>
      <c r="V99" s="8">
        <f t="shared" si="13"/>
        <v>0.2640818625610214</v>
      </c>
      <c r="W99" s="8">
        <f t="shared" si="14"/>
        <v>0.10129553135561396</v>
      </c>
      <c r="X99" s="8">
        <f t="shared" si="15"/>
        <v>4.4310927525347356E-2</v>
      </c>
      <c r="Y99" s="8">
        <f t="shared" si="16"/>
        <v>3.8302666165978223E-2</v>
      </c>
      <c r="Z99" s="8">
        <f t="shared" si="17"/>
        <v>3.6049568156214795E-2</v>
      </c>
      <c r="AC99">
        <v>10652</v>
      </c>
      <c r="AD99">
        <f t="shared" si="25"/>
        <v>160026</v>
      </c>
      <c r="AE99" s="23">
        <f t="shared" si="26"/>
        <v>-0.10540018476526414</v>
      </c>
      <c r="AG99">
        <f t="shared" si="18"/>
        <v>10652</v>
      </c>
      <c r="AH99">
        <v>4337</v>
      </c>
      <c r="AI99">
        <f t="shared" si="19"/>
        <v>6315</v>
      </c>
      <c r="AJ99">
        <f t="shared" si="27"/>
        <v>109053</v>
      </c>
      <c r="AK99">
        <f t="shared" si="29"/>
        <v>9087.75</v>
      </c>
      <c r="AL99">
        <f t="shared" si="28"/>
        <v>50973</v>
      </c>
      <c r="AM99" s="22">
        <v>6.6560270371761168E-2</v>
      </c>
    </row>
    <row r="100" spans="1:39" x14ac:dyDescent="0.3">
      <c r="A100" s="21" t="s">
        <v>190</v>
      </c>
      <c r="B100">
        <v>3691</v>
      </c>
      <c r="D100">
        <f t="shared" si="20"/>
        <v>39721</v>
      </c>
      <c r="F100">
        <v>1411</v>
      </c>
      <c r="H100">
        <f t="shared" si="21"/>
        <v>15888</v>
      </c>
      <c r="J100">
        <v>655</v>
      </c>
      <c r="L100">
        <f t="shared" si="22"/>
        <v>6645</v>
      </c>
      <c r="N100">
        <f>'From State&amp;Country +Charts'!F113</f>
        <v>491</v>
      </c>
      <c r="P100">
        <f t="shared" si="23"/>
        <v>5259</v>
      </c>
      <c r="R100">
        <f>'From State&amp;Country +Charts'!O113</f>
        <v>517</v>
      </c>
      <c r="T100">
        <f t="shared" si="24"/>
        <v>5446</v>
      </c>
      <c r="V100" s="8">
        <f t="shared" si="13"/>
        <v>0.26047988708539166</v>
      </c>
      <c r="W100" s="8">
        <f t="shared" si="14"/>
        <v>9.9576570218772059E-2</v>
      </c>
      <c r="X100" s="8">
        <f t="shared" si="15"/>
        <v>4.6224417784050814E-2</v>
      </c>
      <c r="Y100" s="8">
        <f t="shared" si="16"/>
        <v>3.4650670430486946E-2</v>
      </c>
      <c r="Z100" s="8">
        <f t="shared" si="17"/>
        <v>3.6485532815808047E-2</v>
      </c>
      <c r="AC100">
        <v>14170</v>
      </c>
      <c r="AD100">
        <f t="shared" si="25"/>
        <v>159484</v>
      </c>
      <c r="AE100" s="23">
        <f t="shared" si="26"/>
        <v>-3.6840674279499774E-2</v>
      </c>
      <c r="AG100">
        <f t="shared" si="18"/>
        <v>14170</v>
      </c>
      <c r="AH100">
        <v>4337</v>
      </c>
      <c r="AI100">
        <f t="shared" si="19"/>
        <v>9833</v>
      </c>
      <c r="AJ100">
        <f t="shared" si="27"/>
        <v>110434</v>
      </c>
      <c r="AK100">
        <f t="shared" si="29"/>
        <v>9202.8333333333339</v>
      </c>
      <c r="AL100">
        <f t="shared" si="28"/>
        <v>49050</v>
      </c>
      <c r="AM100" s="22">
        <v>6.8454481298518E-2</v>
      </c>
    </row>
    <row r="101" spans="1:39" x14ac:dyDescent="0.3">
      <c r="A101" s="21" t="s">
        <v>191</v>
      </c>
      <c r="B101">
        <v>3560</v>
      </c>
      <c r="D101">
        <f t="shared" si="20"/>
        <v>39098</v>
      </c>
      <c r="F101">
        <v>1372</v>
      </c>
      <c r="H101">
        <f t="shared" si="21"/>
        <v>15741</v>
      </c>
      <c r="J101">
        <v>620</v>
      </c>
      <c r="L101">
        <f t="shared" si="22"/>
        <v>6601</v>
      </c>
      <c r="N101">
        <f>'From State&amp;Country +Charts'!F114</f>
        <v>450</v>
      </c>
      <c r="P101">
        <f t="shared" si="23"/>
        <v>5160</v>
      </c>
      <c r="R101">
        <f>'From State&amp;Country +Charts'!O114</f>
        <v>487</v>
      </c>
      <c r="T101">
        <f t="shared" si="24"/>
        <v>5445</v>
      </c>
      <c r="V101" s="8">
        <f t="shared" si="13"/>
        <v>0.26764904894368846</v>
      </c>
      <c r="W101" s="8">
        <f t="shared" si="14"/>
        <v>0.10315013908728667</v>
      </c>
      <c r="X101" s="8">
        <f t="shared" si="15"/>
        <v>4.661303661378844E-2</v>
      </c>
      <c r="Y101" s="8">
        <f t="shared" si="16"/>
        <v>3.3832042703556123E-2</v>
      </c>
      <c r="Z101" s="8">
        <f t="shared" si="17"/>
        <v>3.6613788436959629E-2</v>
      </c>
      <c r="AC101">
        <v>13301</v>
      </c>
      <c r="AD101">
        <f t="shared" si="25"/>
        <v>156565</v>
      </c>
      <c r="AE101" s="23">
        <f t="shared" si="26"/>
        <v>-0.17996300863131931</v>
      </c>
      <c r="AG101">
        <f t="shared" si="18"/>
        <v>13301</v>
      </c>
      <c r="AH101">
        <v>4803</v>
      </c>
      <c r="AI101">
        <f t="shared" si="19"/>
        <v>8498</v>
      </c>
      <c r="AJ101">
        <f t="shared" si="27"/>
        <v>104268</v>
      </c>
      <c r="AK101">
        <f t="shared" si="29"/>
        <v>8689</v>
      </c>
      <c r="AL101">
        <f t="shared" si="28"/>
        <v>52297</v>
      </c>
      <c r="AM101" s="22">
        <v>6.6912262235922115E-2</v>
      </c>
    </row>
    <row r="102" spans="1:39" x14ac:dyDescent="0.3">
      <c r="A102" s="21" t="s">
        <v>192</v>
      </c>
      <c r="B102">
        <v>3090</v>
      </c>
      <c r="D102">
        <f t="shared" si="20"/>
        <v>38402</v>
      </c>
      <c r="F102">
        <v>1252</v>
      </c>
      <c r="H102">
        <f t="shared" si="21"/>
        <v>15442</v>
      </c>
      <c r="J102">
        <v>487</v>
      </c>
      <c r="L102">
        <f t="shared" si="22"/>
        <v>6449</v>
      </c>
      <c r="N102">
        <f>'From State&amp;Country +Charts'!F115</f>
        <v>406</v>
      </c>
      <c r="P102">
        <f t="shared" si="23"/>
        <v>5086</v>
      </c>
      <c r="R102">
        <f>'From State&amp;Country +Charts'!O115</f>
        <v>360</v>
      </c>
      <c r="T102">
        <f t="shared" si="24"/>
        <v>5345</v>
      </c>
      <c r="V102" s="8">
        <f t="shared" si="13"/>
        <v>0.26255416772877899</v>
      </c>
      <c r="W102" s="8">
        <f t="shared" si="14"/>
        <v>0.10638117087263149</v>
      </c>
      <c r="X102" s="8">
        <f t="shared" si="15"/>
        <v>4.1379896337836689E-2</v>
      </c>
      <c r="Y102" s="8">
        <f t="shared" si="16"/>
        <v>3.4497408445917241E-2</v>
      </c>
      <c r="Z102" s="8">
        <f t="shared" si="17"/>
        <v>3.0588835075197551E-2</v>
      </c>
      <c r="AC102">
        <v>11769</v>
      </c>
      <c r="AD102">
        <f t="shared" si="25"/>
        <v>153324</v>
      </c>
      <c r="AE102" s="23">
        <f t="shared" si="26"/>
        <v>-0.21592271818787478</v>
      </c>
      <c r="AG102">
        <f t="shared" si="18"/>
        <v>11769</v>
      </c>
      <c r="AH102">
        <v>4363</v>
      </c>
      <c r="AI102">
        <f t="shared" si="19"/>
        <v>7406</v>
      </c>
      <c r="AJ102">
        <f t="shared" si="27"/>
        <v>101194</v>
      </c>
      <c r="AK102">
        <f t="shared" si="29"/>
        <v>8432.8333333333339</v>
      </c>
      <c r="AL102">
        <f t="shared" si="28"/>
        <v>52130</v>
      </c>
      <c r="AM102" s="22">
        <v>6.7210468179114621E-2</v>
      </c>
    </row>
    <row r="103" spans="1:39" x14ac:dyDescent="0.3">
      <c r="A103" s="21" t="s">
        <v>193</v>
      </c>
      <c r="B103">
        <v>3092</v>
      </c>
      <c r="D103">
        <f t="shared" si="20"/>
        <v>38260</v>
      </c>
      <c r="F103">
        <v>1309</v>
      </c>
      <c r="H103">
        <f t="shared" si="21"/>
        <v>15554</v>
      </c>
      <c r="J103">
        <v>584</v>
      </c>
      <c r="L103">
        <f t="shared" si="22"/>
        <v>6552</v>
      </c>
      <c r="N103">
        <f>'From State&amp;Country +Charts'!F116</f>
        <v>402</v>
      </c>
      <c r="P103">
        <f t="shared" si="23"/>
        <v>5099</v>
      </c>
      <c r="R103">
        <f>'From State&amp;Country +Charts'!O116</f>
        <v>417</v>
      </c>
      <c r="T103">
        <f t="shared" si="24"/>
        <v>5356</v>
      </c>
      <c r="V103" s="8">
        <f t="shared" si="13"/>
        <v>0.25644853612009622</v>
      </c>
      <c r="W103" s="8">
        <f t="shared" si="14"/>
        <v>0.10856763705731111</v>
      </c>
      <c r="X103" s="8">
        <f t="shared" si="15"/>
        <v>4.8436592850626195E-2</v>
      </c>
      <c r="Y103" s="8">
        <f t="shared" si="16"/>
        <v>3.3341627270465288E-2</v>
      </c>
      <c r="Z103" s="8">
        <f t="shared" si="17"/>
        <v>3.4585717840258774E-2</v>
      </c>
      <c r="AC103">
        <v>12057</v>
      </c>
      <c r="AD103">
        <f t="shared" si="25"/>
        <v>153027</v>
      </c>
      <c r="AE103" s="23">
        <f t="shared" si="26"/>
        <v>-2.4040796503156825E-2</v>
      </c>
      <c r="AG103">
        <f t="shared" si="18"/>
        <v>12057</v>
      </c>
      <c r="AH103">
        <v>4000</v>
      </c>
      <c r="AI103">
        <f t="shared" si="19"/>
        <v>8057</v>
      </c>
      <c r="AJ103">
        <f t="shared" si="27"/>
        <v>99809</v>
      </c>
      <c r="AK103">
        <f t="shared" si="29"/>
        <v>8317.4166666666661</v>
      </c>
      <c r="AL103">
        <f t="shared" si="28"/>
        <v>53218</v>
      </c>
      <c r="AM103" s="22">
        <v>7.572364601476321E-2</v>
      </c>
    </row>
    <row r="104" spans="1:39" x14ac:dyDescent="0.3">
      <c r="A104" s="21" t="s">
        <v>194</v>
      </c>
      <c r="B104">
        <v>2288</v>
      </c>
      <c r="D104">
        <f t="shared" si="20"/>
        <v>37480</v>
      </c>
      <c r="F104">
        <v>947</v>
      </c>
      <c r="H104">
        <f t="shared" si="21"/>
        <v>15103</v>
      </c>
      <c r="J104">
        <v>373</v>
      </c>
      <c r="L104">
        <f t="shared" si="22"/>
        <v>6409</v>
      </c>
      <c r="N104">
        <f>'From State&amp;Country +Charts'!F117</f>
        <v>272</v>
      </c>
      <c r="P104">
        <f t="shared" si="23"/>
        <v>4953</v>
      </c>
      <c r="R104">
        <f>'From State&amp;Country +Charts'!O117</f>
        <v>306</v>
      </c>
      <c r="T104">
        <f t="shared" si="24"/>
        <v>5210</v>
      </c>
      <c r="V104" s="8">
        <f t="shared" si="13"/>
        <v>0.27028942705256942</v>
      </c>
      <c r="W104" s="8">
        <f t="shared" si="14"/>
        <v>0.11187241582988777</v>
      </c>
      <c r="X104" s="8">
        <f t="shared" si="15"/>
        <v>4.4063792085056112E-2</v>
      </c>
      <c r="Y104" s="8">
        <f t="shared" si="16"/>
        <v>3.2132309509746014E-2</v>
      </c>
      <c r="Z104" s="8">
        <f t="shared" si="17"/>
        <v>3.6148848198464263E-2</v>
      </c>
      <c r="AC104">
        <v>8465</v>
      </c>
      <c r="AD104">
        <f t="shared" si="25"/>
        <v>148574</v>
      </c>
      <c r="AE104" s="23">
        <f t="shared" si="26"/>
        <v>-0.34471280383960368</v>
      </c>
      <c r="AG104">
        <f t="shared" si="18"/>
        <v>8465</v>
      </c>
      <c r="AH104">
        <v>4205</v>
      </c>
      <c r="AI104">
        <f t="shared" si="19"/>
        <v>4260</v>
      </c>
      <c r="AJ104">
        <f t="shared" si="27"/>
        <v>93652</v>
      </c>
      <c r="AK104">
        <f t="shared" si="29"/>
        <v>7804.333333333333</v>
      </c>
      <c r="AL104">
        <f t="shared" si="28"/>
        <v>54922</v>
      </c>
      <c r="AM104" s="22">
        <v>7.4305965741287658E-2</v>
      </c>
    </row>
    <row r="105" spans="1:39" x14ac:dyDescent="0.3">
      <c r="A105" s="21" t="s">
        <v>195</v>
      </c>
      <c r="B105">
        <v>2821</v>
      </c>
      <c r="D105">
        <f t="shared" si="20"/>
        <v>37386</v>
      </c>
      <c r="F105">
        <v>1170</v>
      </c>
      <c r="H105">
        <f t="shared" si="21"/>
        <v>15115</v>
      </c>
      <c r="J105">
        <v>481</v>
      </c>
      <c r="L105">
        <f t="shared" si="22"/>
        <v>6426</v>
      </c>
      <c r="N105">
        <f>'From State&amp;Country +Charts'!F118</f>
        <v>368</v>
      </c>
      <c r="P105">
        <f t="shared" si="23"/>
        <v>4940</v>
      </c>
      <c r="R105">
        <f>'From State&amp;Country +Charts'!O118</f>
        <v>379</v>
      </c>
      <c r="T105">
        <f t="shared" si="24"/>
        <v>5172</v>
      </c>
      <c r="V105" s="8">
        <f t="shared" si="13"/>
        <v>0.26810492301843758</v>
      </c>
      <c r="W105" s="8">
        <f t="shared" si="14"/>
        <v>0.11119559019197871</v>
      </c>
      <c r="X105" s="8">
        <f t="shared" si="15"/>
        <v>4.5713742634480137E-2</v>
      </c>
      <c r="Y105" s="8">
        <f t="shared" si="16"/>
        <v>3.4974339479186468E-2</v>
      </c>
      <c r="Z105" s="8">
        <f t="shared" si="17"/>
        <v>3.6019768104923015E-2</v>
      </c>
      <c r="AC105">
        <v>10522</v>
      </c>
      <c r="AD105">
        <f t="shared" si="25"/>
        <v>147371</v>
      </c>
      <c r="AE105" s="23">
        <f t="shared" si="26"/>
        <v>-0.10260127931769725</v>
      </c>
      <c r="AG105">
        <f t="shared" si="18"/>
        <v>10522</v>
      </c>
      <c r="AH105">
        <v>3234</v>
      </c>
      <c r="AI105">
        <f t="shared" si="19"/>
        <v>7288</v>
      </c>
      <c r="AJ105">
        <f t="shared" si="27"/>
        <v>95362</v>
      </c>
      <c r="AK105">
        <f t="shared" si="29"/>
        <v>7946.833333333333</v>
      </c>
      <c r="AL105">
        <f t="shared" si="28"/>
        <v>52009</v>
      </c>
      <c r="AM105" s="22">
        <v>7.4225432427295193E-2</v>
      </c>
    </row>
    <row r="106" spans="1:39" x14ac:dyDescent="0.3">
      <c r="A106" s="21" t="s">
        <v>196</v>
      </c>
      <c r="B106">
        <v>3430</v>
      </c>
      <c r="D106">
        <f t="shared" si="20"/>
        <v>37836</v>
      </c>
      <c r="F106">
        <v>1454</v>
      </c>
      <c r="H106">
        <f t="shared" si="21"/>
        <v>15308</v>
      </c>
      <c r="J106">
        <v>587</v>
      </c>
      <c r="L106">
        <f t="shared" si="22"/>
        <v>6472</v>
      </c>
      <c r="N106">
        <f>'From State&amp;Country +Charts'!F119</f>
        <v>414</v>
      </c>
      <c r="P106">
        <f t="shared" si="23"/>
        <v>4938</v>
      </c>
      <c r="R106">
        <f>'From State&amp;Country +Charts'!O119</f>
        <v>462</v>
      </c>
      <c r="T106">
        <f t="shared" si="24"/>
        <v>5161</v>
      </c>
      <c r="V106" s="8">
        <f t="shared" si="13"/>
        <v>0.27044074745722618</v>
      </c>
      <c r="W106" s="8">
        <f t="shared" si="14"/>
        <v>0.11464164629819443</v>
      </c>
      <c r="X106" s="8">
        <f t="shared" si="15"/>
        <v>4.6282425293700226E-2</v>
      </c>
      <c r="Y106" s="8">
        <f t="shared" si="16"/>
        <v>3.2642119372388236E-2</v>
      </c>
      <c r="Z106" s="8">
        <f t="shared" si="17"/>
        <v>3.6426712922810058E-2</v>
      </c>
      <c r="AC106">
        <v>12683</v>
      </c>
      <c r="AD106">
        <f t="shared" si="25"/>
        <v>147472</v>
      </c>
      <c r="AE106" s="23">
        <f t="shared" si="26"/>
        <v>8.0273406453663654E-3</v>
      </c>
      <c r="AG106">
        <f t="shared" si="18"/>
        <v>12683</v>
      </c>
      <c r="AH106">
        <v>2687</v>
      </c>
      <c r="AI106">
        <f t="shared" si="19"/>
        <v>9996</v>
      </c>
      <c r="AJ106">
        <f t="shared" si="27"/>
        <v>101316</v>
      </c>
      <c r="AK106">
        <f t="shared" si="29"/>
        <v>8443</v>
      </c>
      <c r="AL106">
        <f t="shared" si="28"/>
        <v>46156</v>
      </c>
      <c r="AM106" s="22">
        <v>6.8832295198296936E-2</v>
      </c>
    </row>
    <row r="107" spans="1:39" x14ac:dyDescent="0.3">
      <c r="A107" s="21" t="s">
        <v>197</v>
      </c>
      <c r="B107">
        <v>2730</v>
      </c>
      <c r="D107">
        <f t="shared" si="20"/>
        <v>36690</v>
      </c>
      <c r="F107">
        <v>1147</v>
      </c>
      <c r="H107">
        <f t="shared" si="21"/>
        <v>14771</v>
      </c>
      <c r="J107">
        <v>516</v>
      </c>
      <c r="L107">
        <f t="shared" si="22"/>
        <v>6332</v>
      </c>
      <c r="N107">
        <f>'From State&amp;Country +Charts'!F120</f>
        <v>363</v>
      </c>
      <c r="P107">
        <f t="shared" si="23"/>
        <v>4780</v>
      </c>
      <c r="R107">
        <f>'From State&amp;Country +Charts'!O120</f>
        <v>374</v>
      </c>
      <c r="T107">
        <f t="shared" si="24"/>
        <v>4981</v>
      </c>
      <c r="V107" s="8">
        <f t="shared" si="13"/>
        <v>0.26448362720403024</v>
      </c>
      <c r="W107" s="8">
        <f t="shared" si="14"/>
        <v>0.11112187560550281</v>
      </c>
      <c r="X107" s="8">
        <f t="shared" si="15"/>
        <v>4.9990311955047474E-2</v>
      </c>
      <c r="Y107" s="8">
        <f t="shared" si="16"/>
        <v>3.5167603177678745E-2</v>
      </c>
      <c r="Z107" s="8">
        <f t="shared" si="17"/>
        <v>3.6233288122456887E-2</v>
      </c>
      <c r="AC107">
        <v>10322</v>
      </c>
      <c r="AD107">
        <f t="shared" si="25"/>
        <v>141626</v>
      </c>
      <c r="AE107" s="23">
        <f t="shared" si="26"/>
        <v>-0.36157842652152394</v>
      </c>
      <c r="AG107">
        <f t="shared" si="18"/>
        <v>10322</v>
      </c>
      <c r="AH107">
        <v>3008</v>
      </c>
      <c r="AI107">
        <f t="shared" si="19"/>
        <v>7314</v>
      </c>
      <c r="AJ107">
        <f t="shared" si="27"/>
        <v>95814</v>
      </c>
      <c r="AK107">
        <f t="shared" si="29"/>
        <v>7984.5</v>
      </c>
      <c r="AL107">
        <f t="shared" si="28"/>
        <v>45812</v>
      </c>
      <c r="AM107" s="22">
        <v>6.8010075566750636E-2</v>
      </c>
    </row>
    <row r="108" spans="1:39" x14ac:dyDescent="0.3">
      <c r="A108" s="21" t="s">
        <v>198</v>
      </c>
      <c r="B108">
        <v>2565</v>
      </c>
      <c r="D108">
        <f t="shared" si="20"/>
        <v>36259</v>
      </c>
      <c r="F108">
        <v>1203</v>
      </c>
      <c r="H108">
        <f t="shared" si="21"/>
        <v>14694</v>
      </c>
      <c r="J108">
        <v>469</v>
      </c>
      <c r="L108">
        <f t="shared" si="22"/>
        <v>6268</v>
      </c>
      <c r="N108">
        <f>'From State&amp;Country +Charts'!F121</f>
        <v>278</v>
      </c>
      <c r="P108">
        <f t="shared" si="23"/>
        <v>4649</v>
      </c>
      <c r="R108">
        <f>'From State&amp;Country +Charts'!O121</f>
        <v>382</v>
      </c>
      <c r="T108">
        <f t="shared" si="24"/>
        <v>4942</v>
      </c>
      <c r="V108" s="8">
        <f t="shared" si="13"/>
        <v>0.26024756493506496</v>
      </c>
      <c r="W108" s="8">
        <f t="shared" si="14"/>
        <v>0.12205762987012987</v>
      </c>
      <c r="X108" s="8">
        <f t="shared" si="15"/>
        <v>4.7585227272727272E-2</v>
      </c>
      <c r="Y108" s="8">
        <f t="shared" si="16"/>
        <v>2.8206168831168832E-2</v>
      </c>
      <c r="Z108" s="8">
        <f t="shared" si="17"/>
        <v>3.875811688311688E-2</v>
      </c>
      <c r="AC108">
        <v>9856</v>
      </c>
      <c r="AD108">
        <f t="shared" si="25"/>
        <v>138990</v>
      </c>
      <c r="AE108" s="23">
        <f t="shared" si="26"/>
        <v>-0.21101504963176432</v>
      </c>
      <c r="AG108">
        <f t="shared" si="18"/>
        <v>9856</v>
      </c>
      <c r="AH108">
        <v>3021</v>
      </c>
      <c r="AI108">
        <f t="shared" si="19"/>
        <v>6835</v>
      </c>
      <c r="AJ108">
        <f t="shared" si="27"/>
        <v>93509</v>
      </c>
      <c r="AK108">
        <f t="shared" si="29"/>
        <v>7792.416666666667</v>
      </c>
      <c r="AL108">
        <f t="shared" si="28"/>
        <v>45481</v>
      </c>
      <c r="AM108" s="22">
        <v>7.7110389610389615E-2</v>
      </c>
    </row>
    <row r="109" spans="1:39" x14ac:dyDescent="0.3">
      <c r="A109" s="21" t="s">
        <v>199</v>
      </c>
      <c r="B109">
        <v>3172</v>
      </c>
      <c r="D109">
        <f t="shared" si="20"/>
        <v>36502</v>
      </c>
      <c r="F109">
        <v>1336</v>
      </c>
      <c r="H109">
        <f t="shared" si="21"/>
        <v>14866</v>
      </c>
      <c r="J109">
        <v>544</v>
      </c>
      <c r="L109">
        <f t="shared" si="22"/>
        <v>6362</v>
      </c>
      <c r="N109">
        <f>'From State&amp;Country +Charts'!F122</f>
        <v>380</v>
      </c>
      <c r="P109">
        <f t="shared" si="23"/>
        <v>4637</v>
      </c>
      <c r="R109">
        <f>'From State&amp;Country +Charts'!O122</f>
        <v>450</v>
      </c>
      <c r="T109">
        <f t="shared" si="24"/>
        <v>4969</v>
      </c>
      <c r="V109" s="8">
        <f t="shared" si="13"/>
        <v>0.26601811472660181</v>
      </c>
      <c r="W109" s="8">
        <f t="shared" si="14"/>
        <v>0.11204293861120429</v>
      </c>
      <c r="X109" s="8">
        <f t="shared" si="15"/>
        <v>4.5622274404562228E-2</v>
      </c>
      <c r="Y109" s="8">
        <f t="shared" si="16"/>
        <v>3.1868500503186847E-2</v>
      </c>
      <c r="Z109" s="8">
        <f t="shared" si="17"/>
        <v>3.7739013753773899E-2</v>
      </c>
      <c r="AC109">
        <v>11924</v>
      </c>
      <c r="AD109">
        <f t="shared" si="25"/>
        <v>138994</v>
      </c>
      <c r="AE109" s="23">
        <f t="shared" si="26"/>
        <v>3.3557046979870719E-4</v>
      </c>
      <c r="AG109">
        <f t="shared" si="18"/>
        <v>11924</v>
      </c>
      <c r="AH109">
        <v>2511</v>
      </c>
      <c r="AI109">
        <f t="shared" si="19"/>
        <v>9413</v>
      </c>
      <c r="AJ109">
        <f t="shared" si="27"/>
        <v>94557</v>
      </c>
      <c r="AK109">
        <f t="shared" si="29"/>
        <v>7879.75</v>
      </c>
      <c r="AL109">
        <f t="shared" si="28"/>
        <v>44437</v>
      </c>
      <c r="AM109" s="22">
        <v>7.1955719557195569E-2</v>
      </c>
    </row>
    <row r="110" spans="1:39" x14ac:dyDescent="0.3">
      <c r="A110" s="21" t="s">
        <v>200</v>
      </c>
      <c r="B110">
        <v>2729</v>
      </c>
      <c r="D110">
        <f t="shared" si="20"/>
        <v>35981</v>
      </c>
      <c r="F110">
        <v>1064</v>
      </c>
      <c r="H110">
        <f t="shared" si="21"/>
        <v>14744</v>
      </c>
      <c r="J110">
        <v>474</v>
      </c>
      <c r="L110">
        <f t="shared" si="22"/>
        <v>6262</v>
      </c>
      <c r="N110">
        <f>'From State&amp;Country +Charts'!F123</f>
        <v>349</v>
      </c>
      <c r="P110">
        <f t="shared" si="23"/>
        <v>4581</v>
      </c>
      <c r="R110">
        <f>'From State&amp;Country +Charts'!O123</f>
        <v>377</v>
      </c>
      <c r="T110">
        <f t="shared" si="24"/>
        <v>4895</v>
      </c>
      <c r="V110" s="8">
        <f t="shared" si="13"/>
        <v>0.26689486552567238</v>
      </c>
      <c r="W110" s="8">
        <f t="shared" si="14"/>
        <v>0.10405867970660147</v>
      </c>
      <c r="X110" s="8">
        <f t="shared" si="15"/>
        <v>4.6356968215158924E-2</v>
      </c>
      <c r="Y110" s="8">
        <f t="shared" si="16"/>
        <v>3.41320293398533E-2</v>
      </c>
      <c r="Z110" s="8">
        <f t="shared" si="17"/>
        <v>3.6870415647921762E-2</v>
      </c>
      <c r="AC110">
        <v>10225</v>
      </c>
      <c r="AD110">
        <f t="shared" si="25"/>
        <v>135946</v>
      </c>
      <c r="AE110" s="23">
        <f t="shared" si="26"/>
        <v>-0.22963911700444506</v>
      </c>
      <c r="AG110">
        <f t="shared" si="18"/>
        <v>10225</v>
      </c>
      <c r="AH110">
        <v>11270</v>
      </c>
      <c r="AI110">
        <f t="shared" si="19"/>
        <v>-1045</v>
      </c>
      <c r="AJ110">
        <f t="shared" si="27"/>
        <v>84170</v>
      </c>
      <c r="AK110">
        <f t="shared" si="29"/>
        <v>7014.166666666667</v>
      </c>
      <c r="AL110">
        <f t="shared" si="28"/>
        <v>51776</v>
      </c>
      <c r="AM110" s="22">
        <v>6.8655256723716376E-2</v>
      </c>
    </row>
    <row r="111" spans="1:39" x14ac:dyDescent="0.3">
      <c r="A111" s="21" t="s">
        <v>201</v>
      </c>
      <c r="B111">
        <v>3005</v>
      </c>
      <c r="D111">
        <f t="shared" si="20"/>
        <v>36173</v>
      </c>
      <c r="F111">
        <v>1086</v>
      </c>
      <c r="H111">
        <f t="shared" si="21"/>
        <v>14751</v>
      </c>
      <c r="J111">
        <v>477</v>
      </c>
      <c r="L111">
        <f t="shared" si="22"/>
        <v>6267</v>
      </c>
      <c r="N111">
        <f>'From State&amp;Country +Charts'!F124</f>
        <v>323</v>
      </c>
      <c r="P111">
        <f t="shared" si="23"/>
        <v>4496</v>
      </c>
      <c r="R111">
        <f>'From State&amp;Country +Charts'!O124</f>
        <v>376</v>
      </c>
      <c r="T111">
        <f t="shared" si="24"/>
        <v>4887</v>
      </c>
      <c r="V111" s="8">
        <f t="shared" si="13"/>
        <v>0.27734194739270879</v>
      </c>
      <c r="W111" s="8">
        <f t="shared" si="14"/>
        <v>0.10023073373327181</v>
      </c>
      <c r="X111" s="8">
        <f t="shared" si="15"/>
        <v>4.4023996308260267E-2</v>
      </c>
      <c r="Y111" s="8">
        <f t="shared" si="16"/>
        <v>2.981079833871712E-2</v>
      </c>
      <c r="Z111" s="8">
        <f t="shared" si="17"/>
        <v>3.4702353484079372E-2</v>
      </c>
      <c r="AC111">
        <v>10835</v>
      </c>
      <c r="AD111">
        <f t="shared" si="25"/>
        <v>136129</v>
      </c>
      <c r="AE111" s="23">
        <f t="shared" si="26"/>
        <v>1.7179872324446066E-2</v>
      </c>
      <c r="AG111">
        <f t="shared" si="18"/>
        <v>10835</v>
      </c>
      <c r="AH111">
        <v>4485</v>
      </c>
      <c r="AI111">
        <f t="shared" si="19"/>
        <v>6350</v>
      </c>
      <c r="AJ111">
        <f t="shared" si="27"/>
        <v>84205</v>
      </c>
      <c r="AK111">
        <f t="shared" si="29"/>
        <v>7017.083333333333</v>
      </c>
      <c r="AL111">
        <f t="shared" si="28"/>
        <v>51924</v>
      </c>
      <c r="AM111" s="22">
        <v>7.2450392247346562E-2</v>
      </c>
    </row>
    <row r="112" spans="1:39" x14ac:dyDescent="0.3">
      <c r="A112" s="21" t="s">
        <v>202</v>
      </c>
      <c r="B112">
        <v>4036</v>
      </c>
      <c r="D112">
        <f t="shared" si="20"/>
        <v>36518</v>
      </c>
      <c r="F112">
        <v>1555</v>
      </c>
      <c r="H112">
        <f t="shared" si="21"/>
        <v>14895</v>
      </c>
      <c r="J112">
        <v>710</v>
      </c>
      <c r="L112">
        <f t="shared" si="22"/>
        <v>6322</v>
      </c>
      <c r="N112">
        <f>'From State&amp;Country +Charts'!F125</f>
        <v>468</v>
      </c>
      <c r="P112">
        <f t="shared" si="23"/>
        <v>4473</v>
      </c>
      <c r="R112">
        <f>'From State&amp;Country +Charts'!O125</f>
        <v>509</v>
      </c>
      <c r="T112">
        <f t="shared" si="24"/>
        <v>4879</v>
      </c>
      <c r="V112" s="8">
        <f t="shared" si="13"/>
        <v>0.27043688019297774</v>
      </c>
      <c r="W112" s="8">
        <f t="shared" si="14"/>
        <v>0.10419458590190298</v>
      </c>
      <c r="X112" s="8">
        <f t="shared" si="15"/>
        <v>4.7574376842669526E-2</v>
      </c>
      <c r="Y112" s="8">
        <f t="shared" si="16"/>
        <v>3.1358885017421602E-2</v>
      </c>
      <c r="Z112" s="8">
        <f t="shared" si="17"/>
        <v>3.4106137764674353E-2</v>
      </c>
      <c r="AC112">
        <v>14924</v>
      </c>
      <c r="AD112">
        <f t="shared" si="25"/>
        <v>136883</v>
      </c>
      <c r="AE112" s="23">
        <f t="shared" si="26"/>
        <v>5.3211009174311874E-2</v>
      </c>
      <c r="AG112">
        <f t="shared" si="18"/>
        <v>14924</v>
      </c>
      <c r="AH112">
        <v>4842</v>
      </c>
      <c r="AI112">
        <f t="shared" si="19"/>
        <v>10082</v>
      </c>
      <c r="AJ112">
        <f t="shared" si="27"/>
        <v>84454</v>
      </c>
      <c r="AK112">
        <f t="shared" si="29"/>
        <v>7037.833333333333</v>
      </c>
      <c r="AL112">
        <f t="shared" si="28"/>
        <v>52429</v>
      </c>
      <c r="AM112" s="22">
        <v>6.814526936478156E-2</v>
      </c>
    </row>
    <row r="113" spans="1:39" x14ac:dyDescent="0.3">
      <c r="A113" s="21" t="s">
        <v>203</v>
      </c>
      <c r="B113">
        <v>3595</v>
      </c>
      <c r="D113">
        <f t="shared" si="20"/>
        <v>36553</v>
      </c>
      <c r="F113">
        <v>1343</v>
      </c>
      <c r="H113">
        <f t="shared" si="21"/>
        <v>14866</v>
      </c>
      <c r="J113">
        <v>543</v>
      </c>
      <c r="L113">
        <f t="shared" si="22"/>
        <v>6245</v>
      </c>
      <c r="N113">
        <f>'From State&amp;Country +Charts'!F126</f>
        <v>365</v>
      </c>
      <c r="P113">
        <f t="shared" si="23"/>
        <v>4388</v>
      </c>
      <c r="R113">
        <f>'From State&amp;Country +Charts'!O126</f>
        <v>432</v>
      </c>
      <c r="T113">
        <f t="shared" si="24"/>
        <v>4824</v>
      </c>
      <c r="V113" s="8">
        <f t="shared" si="13"/>
        <v>0.28579378328960969</v>
      </c>
      <c r="W113" s="8">
        <f t="shared" si="14"/>
        <v>0.10676524366006837</v>
      </c>
      <c r="X113" s="8">
        <f t="shared" si="15"/>
        <v>4.3167183400906271E-2</v>
      </c>
      <c r="Y113" s="8">
        <f t="shared" si="16"/>
        <v>2.9016614993242706E-2</v>
      </c>
      <c r="Z113" s="8">
        <f t="shared" si="17"/>
        <v>3.4342952539947534E-2</v>
      </c>
      <c r="AC113">
        <v>12579</v>
      </c>
      <c r="AD113">
        <f t="shared" si="25"/>
        <v>136161</v>
      </c>
      <c r="AE113" s="23">
        <f t="shared" si="26"/>
        <v>-5.4281632959927828E-2</v>
      </c>
      <c r="AG113">
        <f t="shared" si="18"/>
        <v>12579</v>
      </c>
      <c r="AH113">
        <v>5238</v>
      </c>
      <c r="AI113">
        <f t="shared" si="19"/>
        <v>7341</v>
      </c>
      <c r="AJ113">
        <f t="shared" si="27"/>
        <v>83297</v>
      </c>
      <c r="AK113">
        <f t="shared" si="29"/>
        <v>6941.416666666667</v>
      </c>
      <c r="AL113">
        <f t="shared" si="28"/>
        <v>52864</v>
      </c>
      <c r="AM113" s="22">
        <v>6.9878368709754349E-2</v>
      </c>
    </row>
    <row r="114" spans="1:39" x14ac:dyDescent="0.3">
      <c r="A114" s="21" t="s">
        <v>204</v>
      </c>
      <c r="B114">
        <v>4043</v>
      </c>
      <c r="D114">
        <f t="shared" si="20"/>
        <v>37506</v>
      </c>
      <c r="F114">
        <v>1672</v>
      </c>
      <c r="H114">
        <f t="shared" si="21"/>
        <v>15286</v>
      </c>
      <c r="J114">
        <v>626</v>
      </c>
      <c r="L114">
        <f t="shared" si="22"/>
        <v>6384</v>
      </c>
      <c r="N114">
        <f>'From State&amp;Country +Charts'!F127</f>
        <v>454</v>
      </c>
      <c r="P114">
        <f t="shared" si="23"/>
        <v>4436</v>
      </c>
      <c r="R114">
        <f>'From State&amp;Country +Charts'!O127</f>
        <v>462</v>
      </c>
      <c r="T114">
        <f t="shared" si="24"/>
        <v>4926</v>
      </c>
      <c r="V114" s="8">
        <f t="shared" si="13"/>
        <v>0.27552133024396891</v>
      </c>
      <c r="W114" s="8">
        <f t="shared" si="14"/>
        <v>0.11394302848575712</v>
      </c>
      <c r="X114" s="8">
        <f t="shared" si="15"/>
        <v>4.266048793784926E-2</v>
      </c>
      <c r="Y114" s="8">
        <f t="shared" si="16"/>
        <v>3.093907591658716E-2</v>
      </c>
      <c r="Z114" s="8">
        <f t="shared" si="17"/>
        <v>3.1484257871064465E-2</v>
      </c>
      <c r="AC114">
        <v>14674</v>
      </c>
      <c r="AD114">
        <f t="shared" si="25"/>
        <v>139066</v>
      </c>
      <c r="AE114" s="23">
        <f t="shared" si="26"/>
        <v>0.24683490525958018</v>
      </c>
      <c r="AG114">
        <f t="shared" si="18"/>
        <v>14674</v>
      </c>
      <c r="AH114">
        <v>5980</v>
      </c>
      <c r="AI114">
        <f t="shared" si="19"/>
        <v>8694</v>
      </c>
      <c r="AJ114">
        <f t="shared" si="27"/>
        <v>84585</v>
      </c>
      <c r="AK114">
        <f t="shared" si="29"/>
        <v>7048.75</v>
      </c>
      <c r="AL114">
        <f t="shared" si="28"/>
        <v>54481</v>
      </c>
      <c r="AM114" s="22">
        <v>7.8506201444732179E-2</v>
      </c>
    </row>
    <row r="115" spans="1:39" x14ac:dyDescent="0.3">
      <c r="A115" s="21" t="s">
        <v>205</v>
      </c>
      <c r="B115">
        <v>2493</v>
      </c>
      <c r="D115">
        <f t="shared" si="20"/>
        <v>36907</v>
      </c>
      <c r="F115">
        <v>966</v>
      </c>
      <c r="H115">
        <f t="shared" si="21"/>
        <v>14943</v>
      </c>
      <c r="J115">
        <v>384</v>
      </c>
      <c r="L115">
        <f t="shared" si="22"/>
        <v>6184</v>
      </c>
      <c r="N115">
        <f>'From State&amp;Country +Charts'!F128</f>
        <v>269</v>
      </c>
      <c r="P115">
        <f t="shared" si="23"/>
        <v>4303</v>
      </c>
      <c r="R115">
        <f>'From State&amp;Country +Charts'!O128</f>
        <v>282</v>
      </c>
      <c r="T115">
        <f t="shared" si="24"/>
        <v>4791</v>
      </c>
      <c r="V115" s="8">
        <f t="shared" si="13"/>
        <v>0.28156765303817483</v>
      </c>
      <c r="W115" s="8">
        <f t="shared" si="14"/>
        <v>0.10910323017845042</v>
      </c>
      <c r="X115" s="8">
        <f t="shared" si="15"/>
        <v>4.3370228145470972E-2</v>
      </c>
      <c r="Y115" s="8">
        <f t="shared" si="16"/>
        <v>3.0381748362322113E-2</v>
      </c>
      <c r="Z115" s="8">
        <f t="shared" si="17"/>
        <v>3.1850011294330245E-2</v>
      </c>
      <c r="AC115">
        <v>8854</v>
      </c>
      <c r="AD115">
        <f t="shared" si="25"/>
        <v>135863</v>
      </c>
      <c r="AE115" s="23">
        <f t="shared" si="26"/>
        <v>-0.26565480633656802</v>
      </c>
      <c r="AG115">
        <f t="shared" si="18"/>
        <v>8854</v>
      </c>
      <c r="AH115">
        <v>3483</v>
      </c>
      <c r="AI115">
        <f t="shared" si="19"/>
        <v>5371</v>
      </c>
      <c r="AJ115">
        <f t="shared" si="27"/>
        <v>81899</v>
      </c>
      <c r="AK115">
        <f t="shared" si="29"/>
        <v>6824.916666666667</v>
      </c>
      <c r="AL115">
        <f t="shared" si="28"/>
        <v>53964</v>
      </c>
      <c r="AM115" s="22">
        <v>7.9850914840749937E-2</v>
      </c>
    </row>
    <row r="116" spans="1:39" x14ac:dyDescent="0.3">
      <c r="A116" s="21" t="s">
        <v>206</v>
      </c>
      <c r="B116">
        <v>2094</v>
      </c>
      <c r="D116">
        <f t="shared" si="20"/>
        <v>36713</v>
      </c>
      <c r="F116">
        <v>818</v>
      </c>
      <c r="H116">
        <f t="shared" si="21"/>
        <v>14814</v>
      </c>
      <c r="J116">
        <v>313</v>
      </c>
      <c r="L116">
        <f t="shared" si="22"/>
        <v>6124</v>
      </c>
      <c r="N116">
        <f>'From State&amp;Country +Charts'!F129</f>
        <v>250</v>
      </c>
      <c r="P116">
        <f t="shared" si="23"/>
        <v>4281</v>
      </c>
      <c r="R116">
        <f>'From State&amp;Country +Charts'!O129</f>
        <v>249</v>
      </c>
      <c r="T116">
        <f t="shared" si="24"/>
        <v>4734</v>
      </c>
      <c r="V116" s="8">
        <f t="shared" si="13"/>
        <v>0.27720413026211277</v>
      </c>
      <c r="W116" s="8">
        <f t="shared" si="14"/>
        <v>0.10828700026476039</v>
      </c>
      <c r="X116" s="8">
        <f t="shared" si="15"/>
        <v>4.1435001323801957E-2</v>
      </c>
      <c r="Y116" s="8">
        <f t="shared" si="16"/>
        <v>3.309504898067249E-2</v>
      </c>
      <c r="Z116" s="8">
        <f t="shared" si="17"/>
        <v>3.29626687847498E-2</v>
      </c>
      <c r="AC116">
        <v>7554</v>
      </c>
      <c r="AD116">
        <f t="shared" si="25"/>
        <v>134952</v>
      </c>
      <c r="AE116" s="23">
        <f t="shared" si="26"/>
        <v>-0.10761961015948018</v>
      </c>
      <c r="AG116">
        <f t="shared" si="18"/>
        <v>7554</v>
      </c>
      <c r="AH116">
        <v>5053</v>
      </c>
      <c r="AI116">
        <f t="shared" si="19"/>
        <v>2501</v>
      </c>
      <c r="AJ116">
        <f t="shared" si="27"/>
        <v>80140</v>
      </c>
      <c r="AK116">
        <f t="shared" si="29"/>
        <v>6678.333333333333</v>
      </c>
      <c r="AL116">
        <f t="shared" si="28"/>
        <v>54812</v>
      </c>
      <c r="AM116" s="22">
        <v>7.7177654222928244E-2</v>
      </c>
    </row>
    <row r="117" spans="1:39" x14ac:dyDescent="0.3">
      <c r="A117" s="21" t="s">
        <v>207</v>
      </c>
      <c r="B117">
        <v>3198</v>
      </c>
      <c r="D117">
        <f t="shared" si="20"/>
        <v>37090</v>
      </c>
      <c r="F117">
        <v>1275</v>
      </c>
      <c r="H117">
        <f t="shared" si="21"/>
        <v>14919</v>
      </c>
      <c r="J117">
        <v>487</v>
      </c>
      <c r="L117">
        <f t="shared" si="22"/>
        <v>6130</v>
      </c>
      <c r="N117">
        <f>'From State&amp;Country +Charts'!F130</f>
        <v>331</v>
      </c>
      <c r="P117">
        <f t="shared" si="23"/>
        <v>4244</v>
      </c>
      <c r="R117">
        <f>'From State&amp;Country +Charts'!O130</f>
        <v>399</v>
      </c>
      <c r="T117">
        <f t="shared" si="24"/>
        <v>4754</v>
      </c>
      <c r="V117" s="8">
        <f t="shared" si="13"/>
        <v>0.28401420959147422</v>
      </c>
      <c r="W117" s="8">
        <f t="shared" si="14"/>
        <v>0.11323268206039076</v>
      </c>
      <c r="X117" s="8">
        <f t="shared" si="15"/>
        <v>4.325044404973357E-2</v>
      </c>
      <c r="Y117" s="8">
        <f t="shared" si="16"/>
        <v>2.9396092362344584E-2</v>
      </c>
      <c r="Z117" s="8">
        <f t="shared" si="17"/>
        <v>3.5435168738898758E-2</v>
      </c>
      <c r="AC117">
        <v>11260</v>
      </c>
      <c r="AD117">
        <f t="shared" si="25"/>
        <v>135690</v>
      </c>
      <c r="AE117" s="23">
        <f t="shared" si="26"/>
        <v>7.0138756890325116E-2</v>
      </c>
      <c r="AG117">
        <f t="shared" si="18"/>
        <v>11260</v>
      </c>
      <c r="AH117">
        <v>3207</v>
      </c>
      <c r="AI117">
        <f t="shared" si="19"/>
        <v>8053</v>
      </c>
      <c r="AJ117">
        <f t="shared" si="27"/>
        <v>80905</v>
      </c>
      <c r="AK117">
        <f t="shared" si="29"/>
        <v>6742.083333333333</v>
      </c>
      <c r="AL117">
        <f t="shared" si="28"/>
        <v>54785</v>
      </c>
      <c r="AM117" s="22">
        <v>8.5079928952042624E-2</v>
      </c>
    </row>
    <row r="118" spans="1:39" x14ac:dyDescent="0.3">
      <c r="A118" s="21" t="s">
        <v>208</v>
      </c>
      <c r="B118">
        <v>2783</v>
      </c>
      <c r="D118">
        <f t="shared" si="20"/>
        <v>36443</v>
      </c>
      <c r="F118">
        <v>1137</v>
      </c>
      <c r="H118">
        <f t="shared" si="21"/>
        <v>14602</v>
      </c>
      <c r="J118">
        <v>409</v>
      </c>
      <c r="L118">
        <f t="shared" si="22"/>
        <v>5952</v>
      </c>
      <c r="N118">
        <f>'From State&amp;Country +Charts'!F131</f>
        <v>289</v>
      </c>
      <c r="P118">
        <f t="shared" si="23"/>
        <v>4119</v>
      </c>
      <c r="R118">
        <f>'From State&amp;Country +Charts'!O131</f>
        <v>349</v>
      </c>
      <c r="T118">
        <f t="shared" si="24"/>
        <v>4641</v>
      </c>
      <c r="V118" s="8">
        <f t="shared" si="13"/>
        <v>0.2896243105422</v>
      </c>
      <c r="W118" s="8">
        <f t="shared" si="14"/>
        <v>0.1183265688417109</v>
      </c>
      <c r="X118" s="8">
        <f t="shared" si="15"/>
        <v>4.2564262670413154E-2</v>
      </c>
      <c r="Y118" s="8">
        <f t="shared" si="16"/>
        <v>3.0075970444375065E-2</v>
      </c>
      <c r="Z118" s="8">
        <f t="shared" si="17"/>
        <v>3.632011655739411E-2</v>
      </c>
      <c r="AC118">
        <v>9609</v>
      </c>
      <c r="AD118">
        <f t="shared" si="25"/>
        <v>132616</v>
      </c>
      <c r="AE118" s="23">
        <f t="shared" si="26"/>
        <v>-0.24237167862493103</v>
      </c>
      <c r="AG118">
        <f t="shared" si="18"/>
        <v>9609</v>
      </c>
      <c r="AH118">
        <v>3621</v>
      </c>
      <c r="AI118">
        <f t="shared" si="19"/>
        <v>5988</v>
      </c>
      <c r="AJ118">
        <f t="shared" si="27"/>
        <v>76897</v>
      </c>
      <c r="AK118">
        <f t="shared" si="29"/>
        <v>6408.083333333333</v>
      </c>
      <c r="AL118">
        <f t="shared" si="28"/>
        <v>55719</v>
      </c>
      <c r="AM118" s="22">
        <v>8.0757623061712983E-2</v>
      </c>
    </row>
    <row r="119" spans="1:39" x14ac:dyDescent="0.3">
      <c r="A119" s="21" t="s">
        <v>209</v>
      </c>
      <c r="B119">
        <v>2820</v>
      </c>
      <c r="D119">
        <f t="shared" si="20"/>
        <v>36533</v>
      </c>
      <c r="F119">
        <v>1195</v>
      </c>
      <c r="H119">
        <f t="shared" si="21"/>
        <v>14650</v>
      </c>
      <c r="J119">
        <v>420</v>
      </c>
      <c r="L119">
        <f t="shared" si="22"/>
        <v>5856</v>
      </c>
      <c r="N119">
        <f>'From State&amp;Country +Charts'!F132</f>
        <v>272</v>
      </c>
      <c r="P119">
        <f t="shared" si="23"/>
        <v>4028</v>
      </c>
      <c r="R119">
        <f>'From State&amp;Country +Charts'!O132</f>
        <v>357</v>
      </c>
      <c r="T119">
        <f t="shared" si="24"/>
        <v>4624</v>
      </c>
      <c r="V119" s="8">
        <f t="shared" si="13"/>
        <v>0.28256513026052105</v>
      </c>
      <c r="W119" s="8">
        <f t="shared" si="14"/>
        <v>0.11973947895791583</v>
      </c>
      <c r="X119" s="8">
        <f t="shared" si="15"/>
        <v>4.2084168336673347E-2</v>
      </c>
      <c r="Y119" s="8">
        <f t="shared" si="16"/>
        <v>2.7254509018036072E-2</v>
      </c>
      <c r="Z119" s="8">
        <f t="shared" si="17"/>
        <v>3.5771543086172343E-2</v>
      </c>
      <c r="AC119">
        <v>9980</v>
      </c>
      <c r="AD119">
        <f t="shared" si="25"/>
        <v>132274</v>
      </c>
      <c r="AE119" s="23">
        <f t="shared" si="26"/>
        <v>-3.3133113737647713E-2</v>
      </c>
      <c r="AG119">
        <f t="shared" si="18"/>
        <v>9980</v>
      </c>
      <c r="AH119">
        <v>3738</v>
      </c>
      <c r="AI119">
        <f t="shared" si="19"/>
        <v>6242</v>
      </c>
      <c r="AJ119">
        <f t="shared" si="27"/>
        <v>75825</v>
      </c>
      <c r="AK119">
        <f t="shared" si="29"/>
        <v>6318.75</v>
      </c>
      <c r="AL119">
        <f t="shared" si="28"/>
        <v>56449</v>
      </c>
      <c r="AM119" s="22">
        <v>7.9759519038076154E-2</v>
      </c>
    </row>
    <row r="120" spans="1:39" x14ac:dyDescent="0.3">
      <c r="A120" s="21" t="s">
        <v>210</v>
      </c>
      <c r="B120">
        <v>2531</v>
      </c>
      <c r="D120">
        <f t="shared" si="20"/>
        <v>36499</v>
      </c>
      <c r="F120">
        <v>1128</v>
      </c>
      <c r="H120">
        <f t="shared" si="21"/>
        <v>14575</v>
      </c>
      <c r="J120">
        <v>397</v>
      </c>
      <c r="L120">
        <f t="shared" si="22"/>
        <v>5784</v>
      </c>
      <c r="N120">
        <f>'From State&amp;Country +Charts'!F133</f>
        <v>281</v>
      </c>
      <c r="P120">
        <f t="shared" si="23"/>
        <v>4031</v>
      </c>
      <c r="R120">
        <f>'From State&amp;Country +Charts'!O133</f>
        <v>352</v>
      </c>
      <c r="T120">
        <f t="shared" si="24"/>
        <v>4594</v>
      </c>
      <c r="V120" s="8">
        <f t="shared" si="13"/>
        <v>0.27055050774986639</v>
      </c>
      <c r="W120" s="8">
        <f t="shared" si="14"/>
        <v>0.12057723142704437</v>
      </c>
      <c r="X120" s="8">
        <f t="shared" si="15"/>
        <v>4.2437199358631751E-2</v>
      </c>
      <c r="Y120" s="8">
        <f t="shared" si="16"/>
        <v>3.0037413148049173E-2</v>
      </c>
      <c r="Z120" s="8">
        <f t="shared" si="17"/>
        <v>3.76269374665954E-2</v>
      </c>
      <c r="AC120">
        <v>9355</v>
      </c>
      <c r="AD120">
        <f t="shared" si="25"/>
        <v>131773</v>
      </c>
      <c r="AE120" s="23">
        <f t="shared" si="26"/>
        <v>-5.0831980519480569E-2</v>
      </c>
      <c r="AG120">
        <f t="shared" si="18"/>
        <v>9355</v>
      </c>
      <c r="AH120">
        <v>5520</v>
      </c>
      <c r="AI120">
        <f t="shared" si="19"/>
        <v>3835</v>
      </c>
      <c r="AJ120">
        <f t="shared" si="27"/>
        <v>72825</v>
      </c>
      <c r="AK120">
        <f t="shared" si="29"/>
        <v>6068.75</v>
      </c>
      <c r="AL120">
        <f t="shared" si="28"/>
        <v>58948</v>
      </c>
      <c r="AM120" s="22">
        <v>8.5301977552111177E-2</v>
      </c>
    </row>
    <row r="121" spans="1:39" x14ac:dyDescent="0.3">
      <c r="A121" s="21" t="s">
        <v>211</v>
      </c>
      <c r="B121">
        <v>3206</v>
      </c>
      <c r="D121">
        <f t="shared" si="20"/>
        <v>36533</v>
      </c>
      <c r="F121">
        <v>1311</v>
      </c>
      <c r="H121">
        <f t="shared" si="21"/>
        <v>14550</v>
      </c>
      <c r="J121">
        <v>453</v>
      </c>
      <c r="L121">
        <f t="shared" si="22"/>
        <v>5693</v>
      </c>
      <c r="N121">
        <f>'From State&amp;Country +Charts'!F134</f>
        <v>337</v>
      </c>
      <c r="P121">
        <f t="shared" si="23"/>
        <v>3988</v>
      </c>
      <c r="R121">
        <f>'From State&amp;Country +Charts'!O134</f>
        <v>405</v>
      </c>
      <c r="T121">
        <f t="shared" si="24"/>
        <v>4549</v>
      </c>
      <c r="V121" s="8">
        <f t="shared" si="13"/>
        <v>0.28714733542319748</v>
      </c>
      <c r="W121" s="8">
        <f t="shared" si="14"/>
        <v>0.1174205105239588</v>
      </c>
      <c r="X121" s="8">
        <f t="shared" si="15"/>
        <v>4.0573219883564708E-2</v>
      </c>
      <c r="Y121" s="8">
        <f t="shared" si="16"/>
        <v>3.0183609493954322E-2</v>
      </c>
      <c r="Z121" s="8">
        <f t="shared" si="17"/>
        <v>3.6274070756829375E-2</v>
      </c>
      <c r="AC121">
        <v>11165</v>
      </c>
      <c r="AD121">
        <f t="shared" si="25"/>
        <v>131014</v>
      </c>
      <c r="AE121" s="23">
        <f t="shared" si="26"/>
        <v>-6.3653136531365284E-2</v>
      </c>
      <c r="AG121">
        <f t="shared" si="18"/>
        <v>11165</v>
      </c>
      <c r="AH121">
        <v>4197</v>
      </c>
      <c r="AI121">
        <f t="shared" si="19"/>
        <v>6968</v>
      </c>
      <c r="AJ121">
        <f t="shared" si="27"/>
        <v>70380</v>
      </c>
      <c r="AK121">
        <f t="shared" si="29"/>
        <v>5865</v>
      </c>
      <c r="AL121">
        <f t="shared" si="28"/>
        <v>60634</v>
      </c>
      <c r="AM121" s="22">
        <v>8.3475145544111062E-2</v>
      </c>
    </row>
    <row r="122" spans="1:39" x14ac:dyDescent="0.3">
      <c r="A122" s="21" t="s">
        <v>212</v>
      </c>
      <c r="B122">
        <v>2667</v>
      </c>
      <c r="D122">
        <f t="shared" si="20"/>
        <v>36471</v>
      </c>
      <c r="F122">
        <v>1066</v>
      </c>
      <c r="H122">
        <f t="shared" si="21"/>
        <v>14552</v>
      </c>
      <c r="J122">
        <v>406</v>
      </c>
      <c r="L122">
        <f t="shared" si="22"/>
        <v>5625</v>
      </c>
      <c r="N122">
        <f>'From State&amp;Country +Charts'!F135</f>
        <v>307</v>
      </c>
      <c r="P122">
        <f t="shared" si="23"/>
        <v>3946</v>
      </c>
      <c r="R122">
        <f>'From State&amp;Country +Charts'!O135</f>
        <v>335</v>
      </c>
      <c r="T122">
        <f t="shared" si="24"/>
        <v>4507</v>
      </c>
      <c r="V122" s="8">
        <f t="shared" si="13"/>
        <v>0.27671716123677109</v>
      </c>
      <c r="W122" s="8">
        <f t="shared" si="14"/>
        <v>0.11060385972193401</v>
      </c>
      <c r="X122" s="8">
        <f t="shared" si="15"/>
        <v>4.2124922183025527E-2</v>
      </c>
      <c r="Y122" s="8">
        <f t="shared" si="16"/>
        <v>3.1853081552189251E-2</v>
      </c>
      <c r="Z122" s="8">
        <f t="shared" si="17"/>
        <v>3.475824859929446E-2</v>
      </c>
      <c r="AC122">
        <v>9638</v>
      </c>
      <c r="AD122">
        <f t="shared" si="25"/>
        <v>130427</v>
      </c>
      <c r="AE122" s="23">
        <f t="shared" si="26"/>
        <v>-5.7408312958435181E-2</v>
      </c>
      <c r="AG122">
        <f t="shared" si="18"/>
        <v>9638</v>
      </c>
      <c r="AH122">
        <v>4898</v>
      </c>
      <c r="AI122">
        <f t="shared" si="19"/>
        <v>4740</v>
      </c>
      <c r="AJ122">
        <f t="shared" si="27"/>
        <v>76165</v>
      </c>
      <c r="AK122">
        <f t="shared" si="29"/>
        <v>6347.083333333333</v>
      </c>
      <c r="AL122">
        <f t="shared" si="28"/>
        <v>54262</v>
      </c>
      <c r="AM122" s="22">
        <v>7.8439510271840637E-2</v>
      </c>
    </row>
    <row r="123" spans="1:39" x14ac:dyDescent="0.3">
      <c r="A123" s="21" t="s">
        <v>213</v>
      </c>
      <c r="B123">
        <v>3699</v>
      </c>
      <c r="D123">
        <f t="shared" si="20"/>
        <v>37165</v>
      </c>
      <c r="F123">
        <v>1526</v>
      </c>
      <c r="H123">
        <f t="shared" si="21"/>
        <v>14992</v>
      </c>
      <c r="J123">
        <v>575</v>
      </c>
      <c r="L123">
        <f t="shared" si="22"/>
        <v>5723</v>
      </c>
      <c r="N123">
        <f>'From State&amp;Country +Charts'!F136</f>
        <v>391</v>
      </c>
      <c r="P123">
        <f t="shared" si="23"/>
        <v>4014</v>
      </c>
      <c r="R123">
        <f>'From State&amp;Country +Charts'!O136</f>
        <v>375</v>
      </c>
      <c r="T123">
        <f t="shared" si="24"/>
        <v>4506</v>
      </c>
      <c r="V123" s="8">
        <f t="shared" si="13"/>
        <v>0.28559295861642991</v>
      </c>
      <c r="W123" s="8">
        <f t="shared" si="14"/>
        <v>0.11781964175416924</v>
      </c>
      <c r="X123" s="8">
        <f t="shared" si="15"/>
        <v>4.4394688079061148E-2</v>
      </c>
      <c r="Y123" s="8">
        <f t="shared" si="16"/>
        <v>3.0188387893761583E-2</v>
      </c>
      <c r="Z123" s="8">
        <f t="shared" si="17"/>
        <v>2.8953057442865967E-2</v>
      </c>
      <c r="AC123">
        <v>12952</v>
      </c>
      <c r="AD123">
        <f t="shared" si="25"/>
        <v>132544</v>
      </c>
      <c r="AE123" s="23">
        <f t="shared" si="26"/>
        <v>0.19538532533456388</v>
      </c>
      <c r="AG123">
        <f t="shared" si="18"/>
        <v>12952</v>
      </c>
      <c r="AH123">
        <v>4139</v>
      </c>
      <c r="AI123">
        <f t="shared" si="19"/>
        <v>8813</v>
      </c>
      <c r="AJ123">
        <f t="shared" si="27"/>
        <v>78628</v>
      </c>
      <c r="AK123">
        <f t="shared" si="29"/>
        <v>6552.333333333333</v>
      </c>
      <c r="AL123">
        <f t="shared" si="28"/>
        <v>53916</v>
      </c>
      <c r="AM123" s="22">
        <v>8.0142063001852989E-2</v>
      </c>
    </row>
    <row r="124" spans="1:39" x14ac:dyDescent="0.3">
      <c r="A124" s="21" t="s">
        <v>214</v>
      </c>
      <c r="B124">
        <v>3175</v>
      </c>
      <c r="D124">
        <f t="shared" si="20"/>
        <v>36304</v>
      </c>
      <c r="F124">
        <v>1294</v>
      </c>
      <c r="H124">
        <f t="shared" si="21"/>
        <v>14731</v>
      </c>
      <c r="J124">
        <v>477</v>
      </c>
      <c r="L124">
        <f t="shared" si="22"/>
        <v>5490</v>
      </c>
      <c r="N124">
        <f>'From State&amp;Country +Charts'!F137</f>
        <v>308</v>
      </c>
      <c r="P124">
        <f t="shared" si="23"/>
        <v>3854</v>
      </c>
      <c r="R124">
        <f>'From State&amp;Country +Charts'!O137</f>
        <v>368</v>
      </c>
      <c r="T124">
        <f t="shared" si="24"/>
        <v>4365</v>
      </c>
      <c r="V124" s="8">
        <f t="shared" si="13"/>
        <v>0.28439627373701182</v>
      </c>
      <c r="W124" s="8">
        <f t="shared" si="14"/>
        <v>0.11590827660336797</v>
      </c>
      <c r="X124" s="8">
        <f t="shared" si="15"/>
        <v>4.2726621282694374E-2</v>
      </c>
      <c r="Y124" s="8">
        <f t="shared" si="16"/>
        <v>2.7588677893228233E-2</v>
      </c>
      <c r="Z124" s="8">
        <f t="shared" si="17"/>
        <v>3.296309566463633E-2</v>
      </c>
      <c r="AC124">
        <v>11164</v>
      </c>
      <c r="AD124">
        <f t="shared" si="25"/>
        <v>128784</v>
      </c>
      <c r="AE124" s="23">
        <f t="shared" si="26"/>
        <v>-0.2519431787724471</v>
      </c>
      <c r="AG124">
        <f t="shared" si="18"/>
        <v>11164</v>
      </c>
      <c r="AH124">
        <v>2362</v>
      </c>
      <c r="AI124">
        <f t="shared" si="19"/>
        <v>8802</v>
      </c>
      <c r="AJ124">
        <f t="shared" si="27"/>
        <v>77348</v>
      </c>
      <c r="AK124">
        <f t="shared" si="29"/>
        <v>6445.666666666667</v>
      </c>
      <c r="AL124">
        <f t="shared" si="28"/>
        <v>51436</v>
      </c>
      <c r="AM124" s="22">
        <v>7.4525259763525614E-2</v>
      </c>
    </row>
    <row r="125" spans="1:39" x14ac:dyDescent="0.3">
      <c r="A125" s="21" t="s">
        <v>215</v>
      </c>
      <c r="B125">
        <v>3416</v>
      </c>
      <c r="D125">
        <f t="shared" si="20"/>
        <v>36125</v>
      </c>
      <c r="F125">
        <v>1418</v>
      </c>
      <c r="H125">
        <f t="shared" si="21"/>
        <v>14806</v>
      </c>
      <c r="J125">
        <v>479</v>
      </c>
      <c r="L125">
        <f t="shared" si="22"/>
        <v>5426</v>
      </c>
      <c r="N125">
        <f>'From State&amp;Country +Charts'!F138</f>
        <v>340</v>
      </c>
      <c r="P125">
        <f t="shared" si="23"/>
        <v>3829</v>
      </c>
      <c r="R125">
        <f>'From State&amp;Country +Charts'!O138</f>
        <v>344</v>
      </c>
      <c r="T125">
        <f t="shared" si="24"/>
        <v>4277</v>
      </c>
      <c r="V125" s="8">
        <f t="shared" si="13"/>
        <v>0.28294541538971257</v>
      </c>
      <c r="W125" s="8">
        <f t="shared" si="14"/>
        <v>0.11745216599022612</v>
      </c>
      <c r="X125" s="8">
        <f t="shared" si="15"/>
        <v>3.9675308539716722E-2</v>
      </c>
      <c r="Y125" s="8">
        <f t="shared" si="16"/>
        <v>2.8162014412325024E-2</v>
      </c>
      <c r="Z125" s="8">
        <f t="shared" si="17"/>
        <v>2.8493332228940613E-2</v>
      </c>
      <c r="AC125">
        <v>12073</v>
      </c>
      <c r="AD125">
        <f t="shared" si="25"/>
        <v>128278</v>
      </c>
      <c r="AE125" s="23">
        <f t="shared" si="26"/>
        <v>-4.022577311392006E-2</v>
      </c>
      <c r="AG125">
        <f t="shared" si="18"/>
        <v>12073</v>
      </c>
      <c r="AH125">
        <v>2145</v>
      </c>
      <c r="AI125">
        <f t="shared" si="19"/>
        <v>9928</v>
      </c>
      <c r="AJ125">
        <f t="shared" si="27"/>
        <v>79935</v>
      </c>
      <c r="AK125">
        <f t="shared" si="29"/>
        <v>6661.25</v>
      </c>
      <c r="AL125">
        <f t="shared" si="28"/>
        <v>48343</v>
      </c>
      <c r="AM125" s="22">
        <v>7.827383417543278E-2</v>
      </c>
    </row>
    <row r="126" spans="1:39" x14ac:dyDescent="0.3">
      <c r="A126" s="21" t="s">
        <v>216</v>
      </c>
      <c r="B126">
        <v>3924</v>
      </c>
      <c r="D126">
        <f t="shared" si="20"/>
        <v>36006</v>
      </c>
      <c r="F126">
        <v>1728</v>
      </c>
      <c r="H126">
        <f t="shared" si="21"/>
        <v>14862</v>
      </c>
      <c r="J126">
        <v>492</v>
      </c>
      <c r="L126">
        <f t="shared" si="22"/>
        <v>5292</v>
      </c>
      <c r="N126">
        <f>'From State&amp;Country +Charts'!F139</f>
        <v>403</v>
      </c>
      <c r="P126">
        <f t="shared" si="23"/>
        <v>3778</v>
      </c>
      <c r="R126">
        <f>'From State&amp;Country +Charts'!O139</f>
        <v>378</v>
      </c>
      <c r="T126">
        <f t="shared" si="24"/>
        <v>4193</v>
      </c>
      <c r="V126" s="8">
        <f t="shared" si="13"/>
        <v>0.27978609625668449</v>
      </c>
      <c r="W126" s="8">
        <f t="shared" si="14"/>
        <v>0.12320855614973263</v>
      </c>
      <c r="X126" s="8">
        <f t="shared" si="15"/>
        <v>3.5080213903743315E-2</v>
      </c>
      <c r="Y126" s="8">
        <f t="shared" si="16"/>
        <v>2.8734402852049912E-2</v>
      </c>
      <c r="Z126" s="8">
        <f t="shared" si="17"/>
        <v>2.695187165775401E-2</v>
      </c>
      <c r="AC126">
        <v>14025</v>
      </c>
      <c r="AD126">
        <f t="shared" si="25"/>
        <v>127629</v>
      </c>
      <c r="AE126" s="23">
        <f t="shared" si="26"/>
        <v>-4.4227886056971477E-2</v>
      </c>
      <c r="AG126">
        <f t="shared" si="18"/>
        <v>14025</v>
      </c>
      <c r="AH126">
        <v>3742</v>
      </c>
      <c r="AI126">
        <f t="shared" si="19"/>
        <v>10283</v>
      </c>
      <c r="AJ126">
        <f t="shared" si="27"/>
        <v>81524</v>
      </c>
      <c r="AK126">
        <f t="shared" si="29"/>
        <v>6793.666666666667</v>
      </c>
      <c r="AL126">
        <f t="shared" si="28"/>
        <v>46105</v>
      </c>
      <c r="AM126" s="22">
        <v>8.805704099821747E-2</v>
      </c>
    </row>
    <row r="127" spans="1:39" x14ac:dyDescent="0.3">
      <c r="A127" s="21" t="s">
        <v>217</v>
      </c>
      <c r="B127">
        <v>2437</v>
      </c>
      <c r="D127">
        <f t="shared" si="20"/>
        <v>35950</v>
      </c>
      <c r="F127">
        <v>1056</v>
      </c>
      <c r="H127">
        <f t="shared" si="21"/>
        <v>14952</v>
      </c>
      <c r="J127">
        <v>351</v>
      </c>
      <c r="L127">
        <f t="shared" si="22"/>
        <v>5259</v>
      </c>
      <c r="N127">
        <f>'From State&amp;Country +Charts'!F140</f>
        <v>257</v>
      </c>
      <c r="P127">
        <f t="shared" si="23"/>
        <v>3766</v>
      </c>
      <c r="R127">
        <f>'From State&amp;Country +Charts'!O140</f>
        <v>234</v>
      </c>
      <c r="T127">
        <f t="shared" si="24"/>
        <v>4145</v>
      </c>
      <c r="V127" s="8">
        <f t="shared" si="13"/>
        <v>0.2886414781475779</v>
      </c>
      <c r="W127" s="8">
        <f t="shared" si="14"/>
        <v>0.12507402582020608</v>
      </c>
      <c r="X127" s="8">
        <f t="shared" si="15"/>
        <v>4.1572900627738954E-2</v>
      </c>
      <c r="Y127" s="8">
        <f t="shared" si="16"/>
        <v>3.0439417268743336E-2</v>
      </c>
      <c r="Z127" s="8">
        <f t="shared" si="17"/>
        <v>2.7715267085159305E-2</v>
      </c>
      <c r="AC127">
        <v>8443</v>
      </c>
      <c r="AD127">
        <f t="shared" si="25"/>
        <v>127218</v>
      </c>
      <c r="AE127" s="23">
        <f t="shared" si="26"/>
        <v>-4.6419697311949393E-2</v>
      </c>
      <c r="AG127">
        <f t="shared" si="18"/>
        <v>8443</v>
      </c>
      <c r="AH127">
        <v>3397</v>
      </c>
      <c r="AI127">
        <f t="shared" si="19"/>
        <v>5046</v>
      </c>
      <c r="AJ127">
        <f t="shared" si="27"/>
        <v>81199</v>
      </c>
      <c r="AK127">
        <f t="shared" si="29"/>
        <v>6766.583333333333</v>
      </c>
      <c r="AL127">
        <f t="shared" si="28"/>
        <v>46019</v>
      </c>
      <c r="AM127" s="22">
        <v>8.6580599313040393E-2</v>
      </c>
    </row>
    <row r="128" spans="1:39" x14ac:dyDescent="0.3">
      <c r="A128" s="21" t="s">
        <v>218</v>
      </c>
      <c r="B128">
        <v>2270</v>
      </c>
      <c r="D128">
        <f t="shared" si="20"/>
        <v>36126</v>
      </c>
      <c r="F128">
        <v>947</v>
      </c>
      <c r="H128">
        <f t="shared" si="21"/>
        <v>15081</v>
      </c>
      <c r="J128">
        <v>324</v>
      </c>
      <c r="L128">
        <f t="shared" si="22"/>
        <v>5270</v>
      </c>
      <c r="N128">
        <f>'From State&amp;Country +Charts'!F141</f>
        <v>269</v>
      </c>
      <c r="P128">
        <f t="shared" si="23"/>
        <v>3785</v>
      </c>
      <c r="R128">
        <f>'From State&amp;Country +Charts'!O141</f>
        <v>252</v>
      </c>
      <c r="T128">
        <f t="shared" si="24"/>
        <v>4148</v>
      </c>
      <c r="V128" s="8">
        <f t="shared" si="13"/>
        <v>0.27395607048032827</v>
      </c>
      <c r="W128" s="8">
        <f t="shared" si="14"/>
        <v>0.1142891624426744</v>
      </c>
      <c r="X128" s="8">
        <f t="shared" si="15"/>
        <v>3.9102099927588702E-2</v>
      </c>
      <c r="Y128" s="8">
        <f t="shared" si="16"/>
        <v>3.2464397779386915E-2</v>
      </c>
      <c r="Z128" s="8">
        <f t="shared" si="17"/>
        <v>3.0412744388124548E-2</v>
      </c>
      <c r="AC128">
        <v>8286</v>
      </c>
      <c r="AD128">
        <f t="shared" si="25"/>
        <v>127950</v>
      </c>
      <c r="AE128" s="23">
        <f t="shared" si="26"/>
        <v>9.6902303415409063E-2</v>
      </c>
      <c r="AG128">
        <f t="shared" si="18"/>
        <v>8286</v>
      </c>
      <c r="AH128">
        <v>7973</v>
      </c>
      <c r="AI128">
        <f t="shared" si="19"/>
        <v>313</v>
      </c>
      <c r="AJ128">
        <f t="shared" si="27"/>
        <v>79011</v>
      </c>
      <c r="AK128">
        <f t="shared" si="29"/>
        <v>6584.25</v>
      </c>
      <c r="AL128">
        <f t="shared" si="28"/>
        <v>48939</v>
      </c>
      <c r="AM128" s="22">
        <v>8.3152305092927828E-2</v>
      </c>
    </row>
    <row r="129" spans="1:39" x14ac:dyDescent="0.3">
      <c r="A129" s="21" t="s">
        <v>219</v>
      </c>
      <c r="B129">
        <v>3278</v>
      </c>
      <c r="D129">
        <f t="shared" si="20"/>
        <v>36206</v>
      </c>
      <c r="F129">
        <v>1530</v>
      </c>
      <c r="H129">
        <f t="shared" si="21"/>
        <v>15336</v>
      </c>
      <c r="J129">
        <v>461</v>
      </c>
      <c r="L129">
        <f t="shared" si="22"/>
        <v>5244</v>
      </c>
      <c r="N129">
        <f>'From State&amp;Country +Charts'!F142</f>
        <v>360</v>
      </c>
      <c r="P129">
        <f t="shared" si="23"/>
        <v>3814</v>
      </c>
      <c r="R129">
        <f>'From State&amp;Country +Charts'!O142</f>
        <v>373</v>
      </c>
      <c r="T129">
        <f t="shared" si="24"/>
        <v>4122</v>
      </c>
      <c r="V129" s="8">
        <f t="shared" si="13"/>
        <v>0.27928772258669166</v>
      </c>
      <c r="W129" s="8">
        <f t="shared" si="14"/>
        <v>0.13035699071312942</v>
      </c>
      <c r="X129" s="8">
        <f t="shared" si="15"/>
        <v>3.9277498508988672E-2</v>
      </c>
      <c r="Y129" s="8">
        <f t="shared" si="16"/>
        <v>3.0672233108971627E-2</v>
      </c>
      <c r="Z129" s="8">
        <f t="shared" si="17"/>
        <v>3.1779841526795603E-2</v>
      </c>
      <c r="AC129">
        <v>11737</v>
      </c>
      <c r="AD129">
        <f t="shared" si="25"/>
        <v>128427</v>
      </c>
      <c r="AE129" s="23">
        <f t="shared" si="26"/>
        <v>4.2362344582593359E-2</v>
      </c>
      <c r="AG129">
        <f t="shared" si="18"/>
        <v>11737</v>
      </c>
      <c r="AH129">
        <v>5264</v>
      </c>
      <c r="AI129">
        <f t="shared" si="19"/>
        <v>6473</v>
      </c>
      <c r="AJ129">
        <f t="shared" si="27"/>
        <v>77431</v>
      </c>
      <c r="AK129">
        <f t="shared" si="29"/>
        <v>6452.583333333333</v>
      </c>
      <c r="AL129">
        <f t="shared" si="28"/>
        <v>50996</v>
      </c>
      <c r="AM129" s="22">
        <v>9.3124307744738857E-2</v>
      </c>
    </row>
    <row r="130" spans="1:39" x14ac:dyDescent="0.3">
      <c r="A130" s="21" t="s">
        <v>220</v>
      </c>
      <c r="B130">
        <v>2429</v>
      </c>
      <c r="D130">
        <f t="shared" si="20"/>
        <v>35852</v>
      </c>
      <c r="F130">
        <v>1144</v>
      </c>
      <c r="H130">
        <f t="shared" si="21"/>
        <v>15343</v>
      </c>
      <c r="J130">
        <v>353</v>
      </c>
      <c r="L130">
        <f t="shared" si="22"/>
        <v>5188</v>
      </c>
      <c r="N130">
        <f>'From State&amp;Country +Charts'!F143</f>
        <v>239</v>
      </c>
      <c r="P130">
        <f t="shared" si="23"/>
        <v>3764</v>
      </c>
      <c r="R130">
        <f>'From State&amp;Country +Charts'!O143</f>
        <v>315</v>
      </c>
      <c r="T130">
        <f t="shared" si="24"/>
        <v>4088</v>
      </c>
      <c r="V130" s="8">
        <f t="shared" si="13"/>
        <v>0.26893268379096547</v>
      </c>
      <c r="W130" s="8">
        <f t="shared" si="14"/>
        <v>0.12666076173604959</v>
      </c>
      <c r="X130" s="8">
        <f t="shared" si="15"/>
        <v>3.9083259521700622E-2</v>
      </c>
      <c r="Y130" s="8">
        <f t="shared" si="16"/>
        <v>2.6461470327723648E-2</v>
      </c>
      <c r="Z130" s="8">
        <f t="shared" si="17"/>
        <v>3.4875996457041633E-2</v>
      </c>
      <c r="AC130">
        <v>9032</v>
      </c>
      <c r="AD130">
        <f t="shared" si="25"/>
        <v>127850</v>
      </c>
      <c r="AE130" s="23">
        <f t="shared" si="26"/>
        <v>-6.0047871786866436E-2</v>
      </c>
      <c r="AG130">
        <f t="shared" si="18"/>
        <v>9032</v>
      </c>
      <c r="AH130">
        <v>6053</v>
      </c>
      <c r="AI130">
        <f t="shared" si="19"/>
        <v>2979</v>
      </c>
      <c r="AJ130">
        <f t="shared" si="27"/>
        <v>74422</v>
      </c>
      <c r="AK130">
        <f t="shared" si="29"/>
        <v>6201.833333333333</v>
      </c>
      <c r="AL130">
        <f t="shared" si="28"/>
        <v>53428</v>
      </c>
      <c r="AM130" s="22">
        <v>8.6581045172719223E-2</v>
      </c>
    </row>
    <row r="131" spans="1:39" x14ac:dyDescent="0.3">
      <c r="A131" s="21" t="s">
        <v>221</v>
      </c>
      <c r="B131">
        <v>2531</v>
      </c>
      <c r="D131">
        <f t="shared" si="20"/>
        <v>35563</v>
      </c>
      <c r="F131">
        <v>1172</v>
      </c>
      <c r="H131">
        <f t="shared" si="21"/>
        <v>15320</v>
      </c>
      <c r="J131">
        <v>406</v>
      </c>
      <c r="L131">
        <f t="shared" si="22"/>
        <v>5174</v>
      </c>
      <c r="N131">
        <f>'From State&amp;Country +Charts'!F144</f>
        <v>294</v>
      </c>
      <c r="P131">
        <f t="shared" si="23"/>
        <v>3786</v>
      </c>
      <c r="R131">
        <f>'From State&amp;Country +Charts'!O144</f>
        <v>340</v>
      </c>
      <c r="T131">
        <f t="shared" si="24"/>
        <v>4071</v>
      </c>
      <c r="V131" s="8">
        <f t="shared" ref="V131:V194" si="30">B131/AC131</f>
        <v>0.26633694622750709</v>
      </c>
      <c r="W131" s="8">
        <f t="shared" ref="W131:W194" si="31">F131/AC131</f>
        <v>0.12332947490266231</v>
      </c>
      <c r="X131" s="8">
        <f t="shared" ref="X131:X194" si="32">J131/AC131</f>
        <v>4.2723350520888138E-2</v>
      </c>
      <c r="Y131" s="8">
        <f t="shared" ref="Y131:Y194" si="33">N131/AC131</f>
        <v>3.0937598653056928E-2</v>
      </c>
      <c r="Z131" s="8">
        <f t="shared" ref="Z131:Z194" si="34">R131/AC131</f>
        <v>3.5778175313059032E-2</v>
      </c>
      <c r="AC131">
        <v>9503</v>
      </c>
      <c r="AD131">
        <f t="shared" si="25"/>
        <v>127373</v>
      </c>
      <c r="AE131" s="23">
        <f t="shared" si="26"/>
        <v>-4.7795591182364761E-2</v>
      </c>
      <c r="AG131">
        <f t="shared" ref="AG131:AG194" si="35">AC131</f>
        <v>9503</v>
      </c>
      <c r="AH131">
        <v>7120</v>
      </c>
      <c r="AI131">
        <f t="shared" si="19"/>
        <v>2383</v>
      </c>
      <c r="AJ131">
        <f t="shared" si="27"/>
        <v>70563</v>
      </c>
      <c r="AK131">
        <f t="shared" si="29"/>
        <v>5880.25</v>
      </c>
      <c r="AL131">
        <f t="shared" si="28"/>
        <v>56810</v>
      </c>
      <c r="AM131" s="22">
        <v>8.7025149952646527E-2</v>
      </c>
    </row>
    <row r="132" spans="1:39" x14ac:dyDescent="0.3">
      <c r="A132" s="21" t="s">
        <v>222</v>
      </c>
      <c r="B132">
        <v>3145</v>
      </c>
      <c r="D132">
        <f t="shared" si="20"/>
        <v>36177</v>
      </c>
      <c r="F132">
        <v>1393</v>
      </c>
      <c r="H132">
        <f t="shared" si="21"/>
        <v>15585</v>
      </c>
      <c r="J132">
        <v>439</v>
      </c>
      <c r="L132">
        <f t="shared" si="22"/>
        <v>5216</v>
      </c>
      <c r="N132">
        <f>'From State&amp;Country +Charts'!F145</f>
        <v>346</v>
      </c>
      <c r="P132">
        <f t="shared" si="23"/>
        <v>3851</v>
      </c>
      <c r="R132">
        <f>'From State&amp;Country +Charts'!O145</f>
        <v>316</v>
      </c>
      <c r="T132">
        <f t="shared" si="24"/>
        <v>4035</v>
      </c>
      <c r="V132" s="8">
        <f t="shared" si="30"/>
        <v>0.27541816271127068</v>
      </c>
      <c r="W132" s="8">
        <f t="shared" si="31"/>
        <v>0.12198966634556441</v>
      </c>
      <c r="X132" s="8">
        <f t="shared" si="32"/>
        <v>3.8444697434101061E-2</v>
      </c>
      <c r="Y132" s="8">
        <f t="shared" si="33"/>
        <v>3.0300376565373502E-2</v>
      </c>
      <c r="Z132" s="8">
        <f t="shared" si="34"/>
        <v>2.7673176285138802E-2</v>
      </c>
      <c r="AC132">
        <v>11419</v>
      </c>
      <c r="AD132">
        <f t="shared" si="25"/>
        <v>129437</v>
      </c>
      <c r="AE132" s="23">
        <f t="shared" si="26"/>
        <v>0.2206306787814003</v>
      </c>
      <c r="AG132">
        <f t="shared" si="35"/>
        <v>11419</v>
      </c>
      <c r="AH132">
        <v>4838</v>
      </c>
      <c r="AI132">
        <f t="shared" si="19"/>
        <v>6581</v>
      </c>
      <c r="AJ132">
        <f t="shared" si="27"/>
        <v>73309</v>
      </c>
      <c r="AK132">
        <f t="shared" si="29"/>
        <v>6109.083333333333</v>
      </c>
      <c r="AL132">
        <f t="shared" si="28"/>
        <v>56128</v>
      </c>
      <c r="AM132" s="22">
        <v>8.9149662842630706E-2</v>
      </c>
    </row>
    <row r="133" spans="1:39" x14ac:dyDescent="0.3">
      <c r="A133" s="21" t="s">
        <v>223</v>
      </c>
      <c r="B133">
        <v>2470</v>
      </c>
      <c r="D133">
        <f t="shared" si="20"/>
        <v>35441</v>
      </c>
      <c r="F133">
        <v>1019</v>
      </c>
      <c r="H133">
        <f t="shared" si="21"/>
        <v>15293</v>
      </c>
      <c r="J133">
        <v>375</v>
      </c>
      <c r="L133">
        <f t="shared" si="22"/>
        <v>5138</v>
      </c>
      <c r="N133">
        <f>'From State&amp;Country +Charts'!F146</f>
        <v>261</v>
      </c>
      <c r="P133">
        <f t="shared" si="23"/>
        <v>3775</v>
      </c>
      <c r="R133">
        <f>'From State&amp;Country +Charts'!O146</f>
        <v>252</v>
      </c>
      <c r="T133">
        <f t="shared" si="24"/>
        <v>3882</v>
      </c>
      <c r="V133" s="8">
        <f t="shared" si="30"/>
        <v>0.27130931458699475</v>
      </c>
      <c r="W133" s="8">
        <f t="shared" si="31"/>
        <v>0.11192882249560633</v>
      </c>
      <c r="X133" s="8">
        <f t="shared" si="32"/>
        <v>4.1190685413005274E-2</v>
      </c>
      <c r="Y133" s="8">
        <f t="shared" si="33"/>
        <v>2.8668717047451671E-2</v>
      </c>
      <c r="Z133" s="8">
        <f t="shared" si="34"/>
        <v>2.7680140597539545E-2</v>
      </c>
      <c r="AC133">
        <v>9104</v>
      </c>
      <c r="AD133">
        <f t="shared" si="25"/>
        <v>127376</v>
      </c>
      <c r="AE133" s="23">
        <f t="shared" si="26"/>
        <v>-0.18459471562919838</v>
      </c>
      <c r="AG133">
        <f t="shared" si="35"/>
        <v>9104</v>
      </c>
      <c r="AH133">
        <v>5626</v>
      </c>
      <c r="AI133">
        <f t="shared" si="19"/>
        <v>3478</v>
      </c>
      <c r="AJ133">
        <f t="shared" si="27"/>
        <v>69819</v>
      </c>
      <c r="AK133">
        <f t="shared" si="29"/>
        <v>5818.25</v>
      </c>
      <c r="AL133">
        <f t="shared" si="28"/>
        <v>57557</v>
      </c>
      <c r="AM133" s="22">
        <v>7.7658172231985942E-2</v>
      </c>
    </row>
    <row r="134" spans="1:39" x14ac:dyDescent="0.3">
      <c r="A134" s="21" t="s">
        <v>224</v>
      </c>
      <c r="B134">
        <v>2583</v>
      </c>
      <c r="D134">
        <f t="shared" si="20"/>
        <v>35357</v>
      </c>
      <c r="F134">
        <v>1084</v>
      </c>
      <c r="H134">
        <f t="shared" si="21"/>
        <v>15311</v>
      </c>
      <c r="J134">
        <v>402</v>
      </c>
      <c r="L134">
        <f t="shared" si="22"/>
        <v>5134</v>
      </c>
      <c r="N134">
        <f>'From State&amp;Country +Charts'!F147</f>
        <v>297</v>
      </c>
      <c r="P134">
        <f t="shared" si="23"/>
        <v>3765</v>
      </c>
      <c r="R134">
        <f>'From State&amp;Country +Charts'!O147</f>
        <v>298</v>
      </c>
      <c r="T134">
        <f t="shared" si="24"/>
        <v>3845</v>
      </c>
      <c r="V134" s="8">
        <f t="shared" si="30"/>
        <v>0.26626121018451704</v>
      </c>
      <c r="W134" s="8">
        <f t="shared" si="31"/>
        <v>0.11174105762292547</v>
      </c>
      <c r="X134" s="8">
        <f t="shared" si="32"/>
        <v>4.1439026904442844E-2</v>
      </c>
      <c r="Y134" s="8">
        <f t="shared" si="33"/>
        <v>3.061540047417792E-2</v>
      </c>
      <c r="Z134" s="8">
        <f t="shared" si="34"/>
        <v>3.0718482630656633E-2</v>
      </c>
      <c r="AC134">
        <v>9701</v>
      </c>
      <c r="AD134">
        <f t="shared" si="25"/>
        <v>127439</v>
      </c>
      <c r="AE134" s="23">
        <f t="shared" si="26"/>
        <v>6.5366258559866885E-3</v>
      </c>
      <c r="AG134">
        <f t="shared" si="35"/>
        <v>9701</v>
      </c>
      <c r="AH134">
        <v>4669</v>
      </c>
      <c r="AI134">
        <f t="shared" si="19"/>
        <v>5032</v>
      </c>
      <c r="AJ134">
        <f t="shared" si="27"/>
        <v>70111</v>
      </c>
      <c r="AK134">
        <f t="shared" si="29"/>
        <v>5842.583333333333</v>
      </c>
      <c r="AL134">
        <f t="shared" si="28"/>
        <v>57328</v>
      </c>
      <c r="AM134" s="22">
        <v>7.8857849706215857E-2</v>
      </c>
    </row>
    <row r="135" spans="1:39" x14ac:dyDescent="0.3">
      <c r="A135" s="21" t="s">
        <v>225</v>
      </c>
      <c r="B135">
        <v>3435</v>
      </c>
      <c r="D135">
        <f t="shared" si="20"/>
        <v>35093</v>
      </c>
      <c r="F135">
        <v>1410</v>
      </c>
      <c r="H135">
        <f t="shared" si="21"/>
        <v>15195</v>
      </c>
      <c r="J135">
        <v>518</v>
      </c>
      <c r="L135">
        <f t="shared" si="22"/>
        <v>5077</v>
      </c>
      <c r="N135">
        <f>'From State&amp;Country +Charts'!F148</f>
        <v>381</v>
      </c>
      <c r="P135">
        <f t="shared" si="23"/>
        <v>3755</v>
      </c>
      <c r="R135">
        <f>'From State&amp;Country +Charts'!O148</f>
        <v>369</v>
      </c>
      <c r="T135">
        <f t="shared" si="24"/>
        <v>3839</v>
      </c>
      <c r="V135" s="8">
        <f t="shared" si="30"/>
        <v>0.27179933533786993</v>
      </c>
      <c r="W135" s="8">
        <f t="shared" si="31"/>
        <v>0.11156828612122172</v>
      </c>
      <c r="X135" s="8">
        <f t="shared" si="32"/>
        <v>4.0987498021838896E-2</v>
      </c>
      <c r="Y135" s="8">
        <f t="shared" si="33"/>
        <v>3.0147175185947145E-2</v>
      </c>
      <c r="Z135" s="8">
        <f t="shared" si="34"/>
        <v>2.9197657857255897E-2</v>
      </c>
      <c r="AC135">
        <v>12638</v>
      </c>
      <c r="AD135">
        <f t="shared" si="25"/>
        <v>127125</v>
      </c>
      <c r="AE135" s="23">
        <f t="shared" si="26"/>
        <v>-2.4243360098826439E-2</v>
      </c>
      <c r="AG135">
        <f t="shared" si="35"/>
        <v>12638</v>
      </c>
      <c r="AH135">
        <v>5758</v>
      </c>
      <c r="AI135">
        <f t="shared" si="19"/>
        <v>6880</v>
      </c>
      <c r="AJ135">
        <f t="shared" si="27"/>
        <v>68178</v>
      </c>
      <c r="AK135">
        <f t="shared" si="29"/>
        <v>5681.5</v>
      </c>
      <c r="AL135">
        <f t="shared" si="28"/>
        <v>58947</v>
      </c>
      <c r="AM135" s="22">
        <v>7.9917708498180098E-2</v>
      </c>
    </row>
    <row r="136" spans="1:39" x14ac:dyDescent="0.3">
      <c r="A136" s="21" t="s">
        <v>226</v>
      </c>
      <c r="B136">
        <v>2937</v>
      </c>
      <c r="D136">
        <f t="shared" si="20"/>
        <v>34855</v>
      </c>
      <c r="F136">
        <v>1381</v>
      </c>
      <c r="H136">
        <f t="shared" si="21"/>
        <v>15282</v>
      </c>
      <c r="J136">
        <v>443</v>
      </c>
      <c r="L136">
        <f t="shared" si="22"/>
        <v>5043</v>
      </c>
      <c r="N136">
        <f>'From State&amp;Country +Charts'!F149</f>
        <v>313</v>
      </c>
      <c r="P136">
        <f t="shared" si="23"/>
        <v>3760</v>
      </c>
      <c r="R136">
        <f>'From State&amp;Country +Charts'!O149</f>
        <v>341</v>
      </c>
      <c r="T136">
        <f t="shared" si="24"/>
        <v>3812</v>
      </c>
      <c r="V136" s="8">
        <f t="shared" si="30"/>
        <v>0.26106666666666667</v>
      </c>
      <c r="W136" s="8">
        <f t="shared" si="31"/>
        <v>0.12275555555555556</v>
      </c>
      <c r="X136" s="8">
        <f t="shared" si="32"/>
        <v>3.9377777777777775E-2</v>
      </c>
      <c r="Y136" s="8">
        <f t="shared" si="33"/>
        <v>2.7822222222222224E-2</v>
      </c>
      <c r="Z136" s="8">
        <f t="shared" si="34"/>
        <v>3.0311111111111112E-2</v>
      </c>
      <c r="AC136">
        <v>11250</v>
      </c>
      <c r="AD136">
        <f t="shared" si="25"/>
        <v>127211</v>
      </c>
      <c r="AE136" s="23">
        <f t="shared" si="26"/>
        <v>7.703332139018304E-3</v>
      </c>
      <c r="AG136">
        <f t="shared" si="35"/>
        <v>11250</v>
      </c>
      <c r="AH136">
        <v>8324</v>
      </c>
      <c r="AI136">
        <f t="shared" si="19"/>
        <v>2926</v>
      </c>
      <c r="AJ136">
        <f t="shared" si="27"/>
        <v>62302</v>
      </c>
      <c r="AK136">
        <f t="shared" si="29"/>
        <v>5191.833333333333</v>
      </c>
      <c r="AL136">
        <f t="shared" si="28"/>
        <v>64909</v>
      </c>
      <c r="AM136" s="22">
        <v>8.613333333333334E-2</v>
      </c>
    </row>
    <row r="137" spans="1:39" x14ac:dyDescent="0.3">
      <c r="A137" s="21" t="s">
        <v>227</v>
      </c>
      <c r="B137">
        <v>3230</v>
      </c>
      <c r="D137">
        <f t="shared" si="20"/>
        <v>34669</v>
      </c>
      <c r="F137">
        <v>1319</v>
      </c>
      <c r="H137">
        <f t="shared" si="21"/>
        <v>15183</v>
      </c>
      <c r="J137">
        <v>446</v>
      </c>
      <c r="L137">
        <f t="shared" si="22"/>
        <v>5010</v>
      </c>
      <c r="N137">
        <f>'From State&amp;Country +Charts'!F150</f>
        <v>316</v>
      </c>
      <c r="P137">
        <f t="shared" si="23"/>
        <v>3736</v>
      </c>
      <c r="R137">
        <f>'From State&amp;Country +Charts'!O150</f>
        <v>388</v>
      </c>
      <c r="T137">
        <f t="shared" si="24"/>
        <v>3856</v>
      </c>
      <c r="V137" s="8">
        <f t="shared" si="30"/>
        <v>0.27465986394557823</v>
      </c>
      <c r="W137" s="8">
        <f t="shared" si="31"/>
        <v>0.11215986394557823</v>
      </c>
      <c r="X137" s="8">
        <f t="shared" si="32"/>
        <v>3.792517006802721E-2</v>
      </c>
      <c r="Y137" s="8">
        <f t="shared" si="33"/>
        <v>2.6870748299319729E-2</v>
      </c>
      <c r="Z137" s="8">
        <f t="shared" si="34"/>
        <v>3.2993197278911562E-2</v>
      </c>
      <c r="AC137">
        <v>11760</v>
      </c>
      <c r="AD137">
        <f t="shared" si="25"/>
        <v>126898</v>
      </c>
      <c r="AE137" s="23">
        <f t="shared" si="26"/>
        <v>-2.5925619150169776E-2</v>
      </c>
      <c r="AG137">
        <f t="shared" si="35"/>
        <v>11760</v>
      </c>
      <c r="AH137">
        <v>5140</v>
      </c>
      <c r="AI137">
        <f t="shared" si="19"/>
        <v>6620</v>
      </c>
      <c r="AJ137">
        <f t="shared" si="27"/>
        <v>58994</v>
      </c>
      <c r="AK137">
        <f t="shared" si="29"/>
        <v>4916.166666666667</v>
      </c>
      <c r="AL137">
        <f t="shared" si="28"/>
        <v>67904</v>
      </c>
      <c r="AM137" s="22">
        <v>8.3078231292517013E-2</v>
      </c>
    </row>
    <row r="138" spans="1:39" x14ac:dyDescent="0.3">
      <c r="A138" s="21" t="s">
        <v>228</v>
      </c>
      <c r="B138">
        <v>3709</v>
      </c>
      <c r="D138">
        <f t="shared" si="20"/>
        <v>34454</v>
      </c>
      <c r="F138">
        <v>1618</v>
      </c>
      <c r="H138">
        <f t="shared" si="21"/>
        <v>15073</v>
      </c>
      <c r="J138">
        <v>557</v>
      </c>
      <c r="L138">
        <f t="shared" si="22"/>
        <v>5075</v>
      </c>
      <c r="N138">
        <f>'From State&amp;Country +Charts'!F151</f>
        <v>408</v>
      </c>
      <c r="P138">
        <f t="shared" si="23"/>
        <v>3741</v>
      </c>
      <c r="R138">
        <f>'From State&amp;Country +Charts'!O151</f>
        <v>486</v>
      </c>
      <c r="T138">
        <f t="shared" si="24"/>
        <v>3964</v>
      </c>
      <c r="V138" s="8">
        <f t="shared" si="30"/>
        <v>0.26445632798573976</v>
      </c>
      <c r="W138" s="8">
        <f t="shared" si="31"/>
        <v>0.11536541889483067</v>
      </c>
      <c r="X138" s="8">
        <f t="shared" si="32"/>
        <v>3.9714795008912653E-2</v>
      </c>
      <c r="Y138" s="8">
        <f t="shared" si="33"/>
        <v>2.9090909090909091E-2</v>
      </c>
      <c r="Z138" s="8">
        <f t="shared" si="34"/>
        <v>3.46524064171123E-2</v>
      </c>
      <c r="AC138">
        <v>14025</v>
      </c>
      <c r="AD138">
        <f t="shared" si="25"/>
        <v>126898</v>
      </c>
      <c r="AE138" s="23">
        <f t="shared" si="26"/>
        <v>0</v>
      </c>
      <c r="AG138">
        <f t="shared" si="35"/>
        <v>14025</v>
      </c>
      <c r="AH138">
        <v>8357</v>
      </c>
      <c r="AI138">
        <f t="shared" si="19"/>
        <v>5668</v>
      </c>
      <c r="AJ138">
        <f t="shared" si="27"/>
        <v>54379</v>
      </c>
      <c r="AK138">
        <f t="shared" si="29"/>
        <v>4531.583333333333</v>
      </c>
      <c r="AL138">
        <f t="shared" si="28"/>
        <v>72519</v>
      </c>
      <c r="AM138" s="22">
        <v>8.491978609625668E-2</v>
      </c>
    </row>
    <row r="139" spans="1:39" x14ac:dyDescent="0.3">
      <c r="A139" s="21" t="s">
        <v>229</v>
      </c>
      <c r="B139">
        <v>2225</v>
      </c>
      <c r="D139">
        <f t="shared" si="20"/>
        <v>34242</v>
      </c>
      <c r="F139">
        <v>955</v>
      </c>
      <c r="H139">
        <f t="shared" si="21"/>
        <v>14972</v>
      </c>
      <c r="J139">
        <v>333</v>
      </c>
      <c r="L139">
        <f t="shared" si="22"/>
        <v>5057</v>
      </c>
      <c r="N139">
        <f>'From State&amp;Country +Charts'!F152</f>
        <v>256</v>
      </c>
      <c r="P139">
        <f t="shared" si="23"/>
        <v>3740</v>
      </c>
      <c r="R139">
        <f>'From State&amp;Country +Charts'!O152</f>
        <v>303</v>
      </c>
      <c r="T139">
        <f t="shared" si="24"/>
        <v>4033</v>
      </c>
      <c r="V139" s="8">
        <f t="shared" si="30"/>
        <v>0.26176470588235295</v>
      </c>
      <c r="W139" s="8">
        <f t="shared" si="31"/>
        <v>0.11235294117647059</v>
      </c>
      <c r="X139" s="8">
        <f t="shared" si="32"/>
        <v>3.9176470588235292E-2</v>
      </c>
      <c r="Y139" s="8">
        <f t="shared" si="33"/>
        <v>3.011764705882353E-2</v>
      </c>
      <c r="Z139" s="8">
        <f t="shared" si="34"/>
        <v>3.5647058823529414E-2</v>
      </c>
      <c r="AC139">
        <v>8500</v>
      </c>
      <c r="AD139">
        <f t="shared" si="25"/>
        <v>126955</v>
      </c>
      <c r="AE139" s="23">
        <f t="shared" si="26"/>
        <v>6.7511548027952006E-3</v>
      </c>
      <c r="AG139">
        <f t="shared" si="35"/>
        <v>8500</v>
      </c>
      <c r="AH139">
        <v>6381</v>
      </c>
      <c r="AI139">
        <f t="shared" si="19"/>
        <v>2119</v>
      </c>
      <c r="AJ139">
        <f t="shared" si="27"/>
        <v>51452</v>
      </c>
      <c r="AK139">
        <f t="shared" si="29"/>
        <v>4287.666666666667</v>
      </c>
      <c r="AL139">
        <f t="shared" si="28"/>
        <v>75503</v>
      </c>
      <c r="AM139" s="22">
        <v>8.141176470588235E-2</v>
      </c>
    </row>
    <row r="140" spans="1:39" x14ac:dyDescent="0.3">
      <c r="A140" s="21" t="s">
        <v>230</v>
      </c>
      <c r="B140">
        <v>2671</v>
      </c>
      <c r="D140">
        <f t="shared" si="20"/>
        <v>34643</v>
      </c>
      <c r="F140">
        <v>1159</v>
      </c>
      <c r="H140">
        <f t="shared" si="21"/>
        <v>15184</v>
      </c>
      <c r="J140">
        <v>402</v>
      </c>
      <c r="L140">
        <f t="shared" si="22"/>
        <v>5135</v>
      </c>
      <c r="N140">
        <f>'From State&amp;Country +Charts'!F153</f>
        <v>274</v>
      </c>
      <c r="P140">
        <f t="shared" si="23"/>
        <v>3745</v>
      </c>
      <c r="R140">
        <f>'From State&amp;Country +Charts'!O153</f>
        <v>343</v>
      </c>
      <c r="T140">
        <f t="shared" si="24"/>
        <v>4124</v>
      </c>
      <c r="V140" s="8">
        <f t="shared" si="30"/>
        <v>0.26178574928942466</v>
      </c>
      <c r="W140" s="8">
        <f t="shared" si="31"/>
        <v>0.11359404096834265</v>
      </c>
      <c r="X140" s="8">
        <f t="shared" si="32"/>
        <v>3.9400176418700382E-2</v>
      </c>
      <c r="Y140" s="8">
        <f t="shared" si="33"/>
        <v>2.6854846613741056E-2</v>
      </c>
      <c r="Z140" s="8">
        <f t="shared" si="34"/>
        <v>3.3617563461726944E-2</v>
      </c>
      <c r="AC140">
        <v>10203</v>
      </c>
      <c r="AD140">
        <f t="shared" si="25"/>
        <v>128872</v>
      </c>
      <c r="AE140" s="23">
        <f t="shared" si="26"/>
        <v>0.23135409123823325</v>
      </c>
      <c r="AG140">
        <f t="shared" si="35"/>
        <v>10203</v>
      </c>
      <c r="AH140">
        <v>6272</v>
      </c>
      <c r="AI140">
        <f t="shared" ref="AI140:AI203" si="36">AG140-AH140</f>
        <v>3931</v>
      </c>
      <c r="AJ140">
        <f t="shared" si="27"/>
        <v>55070</v>
      </c>
      <c r="AK140">
        <f t="shared" si="29"/>
        <v>4589.166666666667</v>
      </c>
      <c r="AL140">
        <f t="shared" si="28"/>
        <v>73802</v>
      </c>
      <c r="AM140" s="22">
        <v>8.4582965794374201E-2</v>
      </c>
    </row>
    <row r="141" spans="1:39" x14ac:dyDescent="0.3">
      <c r="A141" s="21" t="s">
        <v>231</v>
      </c>
      <c r="B141">
        <v>2539</v>
      </c>
      <c r="D141">
        <f t="shared" si="20"/>
        <v>33904</v>
      </c>
      <c r="F141">
        <v>1075</v>
      </c>
      <c r="H141">
        <f t="shared" si="21"/>
        <v>14729</v>
      </c>
      <c r="J141">
        <v>421</v>
      </c>
      <c r="L141">
        <f t="shared" si="22"/>
        <v>5095</v>
      </c>
      <c r="N141">
        <f>'From State&amp;Country +Charts'!F154</f>
        <v>305</v>
      </c>
      <c r="P141">
        <f t="shared" si="23"/>
        <v>3690</v>
      </c>
      <c r="R141">
        <f>'From State&amp;Country +Charts'!O154</f>
        <v>370</v>
      </c>
      <c r="T141">
        <f t="shared" si="24"/>
        <v>4121</v>
      </c>
      <c r="V141" s="8">
        <f t="shared" si="30"/>
        <v>0.26226629480425578</v>
      </c>
      <c r="W141" s="8">
        <f t="shared" si="31"/>
        <v>0.11104224770168371</v>
      </c>
      <c r="X141" s="8">
        <f t="shared" si="32"/>
        <v>4.3487243053403575E-2</v>
      </c>
      <c r="Y141" s="8">
        <f t="shared" si="33"/>
        <v>3.1505009813035841E-2</v>
      </c>
      <c r="Z141" s="8">
        <f t="shared" si="34"/>
        <v>3.8219192232207419E-2</v>
      </c>
      <c r="AC141">
        <v>9681</v>
      </c>
      <c r="AD141">
        <f t="shared" si="25"/>
        <v>126816</v>
      </c>
      <c r="AE141" s="23">
        <f t="shared" si="26"/>
        <v>-0.175172531311238</v>
      </c>
      <c r="AG141">
        <f t="shared" si="35"/>
        <v>9681</v>
      </c>
      <c r="AH141">
        <v>4915</v>
      </c>
      <c r="AI141">
        <f t="shared" si="36"/>
        <v>4766</v>
      </c>
      <c r="AJ141">
        <f t="shared" si="27"/>
        <v>53363</v>
      </c>
      <c r="AK141">
        <f t="shared" si="29"/>
        <v>4446.916666666667</v>
      </c>
      <c r="AL141">
        <f t="shared" si="28"/>
        <v>73453</v>
      </c>
      <c r="AM141" s="22">
        <v>8.0673484144199975E-2</v>
      </c>
    </row>
    <row r="142" spans="1:39" x14ac:dyDescent="0.3">
      <c r="A142" s="21" t="s">
        <v>232</v>
      </c>
      <c r="B142">
        <v>2262</v>
      </c>
      <c r="D142">
        <f t="shared" ref="D142:D205" si="37">SUM(B131:B142)</f>
        <v>33737</v>
      </c>
      <c r="F142">
        <v>1004</v>
      </c>
      <c r="H142">
        <f t="shared" ref="H142:H205" si="38">SUM(F131:F142)</f>
        <v>14589</v>
      </c>
      <c r="J142">
        <v>373</v>
      </c>
      <c r="L142">
        <f t="shared" ref="L142:L205" si="39">SUM(J131:J142)</f>
        <v>5115</v>
      </c>
      <c r="N142">
        <f>'From State&amp;Country +Charts'!F155</f>
        <v>246</v>
      </c>
      <c r="P142">
        <f t="shared" ref="P142:P205" si="40">SUM(N131:N142)</f>
        <v>3697</v>
      </c>
      <c r="R142">
        <f>'From State&amp;Country +Charts'!O155</f>
        <v>302</v>
      </c>
      <c r="T142">
        <f t="shared" ref="T142:T205" si="41">SUM(R131:R142)</f>
        <v>4108</v>
      </c>
      <c r="V142" s="8">
        <f t="shared" si="30"/>
        <v>0.25824865852266238</v>
      </c>
      <c r="W142" s="8">
        <f t="shared" si="31"/>
        <v>0.11462495718689349</v>
      </c>
      <c r="X142" s="8">
        <f t="shared" si="32"/>
        <v>4.2584769950907639E-2</v>
      </c>
      <c r="Y142" s="8">
        <f t="shared" si="33"/>
        <v>2.8085397876469916E-2</v>
      </c>
      <c r="Z142" s="8">
        <f t="shared" si="34"/>
        <v>3.4478821783308598E-2</v>
      </c>
      <c r="AC142">
        <v>8759</v>
      </c>
      <c r="AD142">
        <f t="shared" ref="AD142:AD205" si="42">SUM(AC131:AC142)</f>
        <v>126543</v>
      </c>
      <c r="AE142" s="23">
        <f t="shared" si="26"/>
        <v>-3.0225863596102798E-2</v>
      </c>
      <c r="AG142">
        <f t="shared" si="35"/>
        <v>8759</v>
      </c>
      <c r="AH142">
        <v>5217</v>
      </c>
      <c r="AI142">
        <f t="shared" si="36"/>
        <v>3542</v>
      </c>
      <c r="AJ142">
        <f t="shared" si="27"/>
        <v>53926</v>
      </c>
      <c r="AK142">
        <f t="shared" si="29"/>
        <v>4493.833333333333</v>
      </c>
      <c r="AL142">
        <f t="shared" si="28"/>
        <v>72617</v>
      </c>
      <c r="AM142" s="22">
        <v>7.843361114282453E-2</v>
      </c>
    </row>
    <row r="143" spans="1:39" x14ac:dyDescent="0.3">
      <c r="A143" s="21" t="s">
        <v>233</v>
      </c>
      <c r="B143">
        <v>2370</v>
      </c>
      <c r="D143">
        <f t="shared" si="37"/>
        <v>33576</v>
      </c>
      <c r="F143">
        <v>1110</v>
      </c>
      <c r="H143">
        <f t="shared" si="38"/>
        <v>14527</v>
      </c>
      <c r="J143">
        <v>357</v>
      </c>
      <c r="L143">
        <f t="shared" si="39"/>
        <v>5066</v>
      </c>
      <c r="N143">
        <f>'From State&amp;Country +Charts'!F156</f>
        <v>270</v>
      </c>
      <c r="P143">
        <f t="shared" si="40"/>
        <v>3673</v>
      </c>
      <c r="R143">
        <f>'From State&amp;Country +Charts'!O156</f>
        <v>370</v>
      </c>
      <c r="T143">
        <f t="shared" si="41"/>
        <v>4138</v>
      </c>
      <c r="V143" s="8">
        <f t="shared" si="30"/>
        <v>0.25760869565217392</v>
      </c>
      <c r="W143" s="8">
        <f t="shared" si="31"/>
        <v>0.12065217391304348</v>
      </c>
      <c r="X143" s="8">
        <f t="shared" si="32"/>
        <v>3.8804347826086959E-2</v>
      </c>
      <c r="Y143" s="8">
        <f t="shared" si="33"/>
        <v>2.9347826086956522E-2</v>
      </c>
      <c r="Z143" s="8">
        <f t="shared" si="34"/>
        <v>4.0217391304347823E-2</v>
      </c>
      <c r="AC143">
        <v>9200</v>
      </c>
      <c r="AD143">
        <f t="shared" si="42"/>
        <v>126240</v>
      </c>
      <c r="AE143" s="23">
        <f t="shared" ref="AE143:AE206" si="43">(AC143/AC131)-1</f>
        <v>-3.1884667999579119E-2</v>
      </c>
      <c r="AG143">
        <f t="shared" si="35"/>
        <v>9200</v>
      </c>
      <c r="AH143">
        <v>5928</v>
      </c>
      <c r="AI143">
        <f t="shared" si="36"/>
        <v>3272</v>
      </c>
      <c r="AJ143">
        <f t="shared" si="27"/>
        <v>54815</v>
      </c>
      <c r="AK143">
        <f t="shared" si="29"/>
        <v>4567.916666666667</v>
      </c>
      <c r="AL143">
        <f t="shared" si="28"/>
        <v>71425</v>
      </c>
      <c r="AM143" s="22">
        <v>7.8586956521739124E-2</v>
      </c>
    </row>
    <row r="144" spans="1:39" x14ac:dyDescent="0.3">
      <c r="A144" s="21" t="s">
        <v>234</v>
      </c>
      <c r="B144">
        <v>2851</v>
      </c>
      <c r="D144">
        <f t="shared" si="37"/>
        <v>33282</v>
      </c>
      <c r="F144">
        <v>1321</v>
      </c>
      <c r="H144">
        <f t="shared" si="38"/>
        <v>14455</v>
      </c>
      <c r="J144">
        <v>469</v>
      </c>
      <c r="L144">
        <f t="shared" si="39"/>
        <v>5096</v>
      </c>
      <c r="N144">
        <f>'From State&amp;Country +Charts'!F157</f>
        <v>349</v>
      </c>
      <c r="P144">
        <f t="shared" si="40"/>
        <v>3676</v>
      </c>
      <c r="R144">
        <f>'From State&amp;Country +Charts'!O157</f>
        <v>432</v>
      </c>
      <c r="T144">
        <f t="shared" si="41"/>
        <v>4254</v>
      </c>
      <c r="V144" s="8">
        <f t="shared" si="30"/>
        <v>0.25107881990312636</v>
      </c>
      <c r="W144" s="8">
        <f t="shared" si="31"/>
        <v>0.1163364156759137</v>
      </c>
      <c r="X144" s="8">
        <f t="shared" si="32"/>
        <v>4.1303390576838399E-2</v>
      </c>
      <c r="Y144" s="8">
        <f t="shared" si="33"/>
        <v>3.0735358872743285E-2</v>
      </c>
      <c r="Z144" s="8">
        <f t="shared" si="34"/>
        <v>3.8044914134742404E-2</v>
      </c>
      <c r="AC144">
        <v>11355</v>
      </c>
      <c r="AD144">
        <f t="shared" si="42"/>
        <v>126176</v>
      </c>
      <c r="AE144" s="23">
        <f t="shared" si="43"/>
        <v>-5.6046939311673594E-3</v>
      </c>
      <c r="AG144">
        <f t="shared" si="35"/>
        <v>11355</v>
      </c>
      <c r="AH144">
        <v>10067</v>
      </c>
      <c r="AI144">
        <f t="shared" si="36"/>
        <v>1288</v>
      </c>
      <c r="AJ144">
        <f t="shared" si="27"/>
        <v>49522</v>
      </c>
      <c r="AK144">
        <f t="shared" si="29"/>
        <v>4126.833333333333</v>
      </c>
      <c r="AL144">
        <f t="shared" si="28"/>
        <v>76654</v>
      </c>
      <c r="AM144" s="22">
        <v>8.6217525319242622E-2</v>
      </c>
    </row>
    <row r="145" spans="1:39" x14ac:dyDescent="0.3">
      <c r="A145" s="21" t="s">
        <v>235</v>
      </c>
      <c r="B145">
        <v>2255</v>
      </c>
      <c r="D145">
        <f t="shared" si="37"/>
        <v>33067</v>
      </c>
      <c r="F145">
        <v>970</v>
      </c>
      <c r="H145">
        <f t="shared" si="38"/>
        <v>14406</v>
      </c>
      <c r="J145">
        <v>377</v>
      </c>
      <c r="L145">
        <f t="shared" si="39"/>
        <v>5098</v>
      </c>
      <c r="N145">
        <f>'From State&amp;Country +Charts'!F158</f>
        <v>261</v>
      </c>
      <c r="P145">
        <f t="shared" si="40"/>
        <v>3676</v>
      </c>
      <c r="R145">
        <f>'From State&amp;Country +Charts'!O158</f>
        <v>327</v>
      </c>
      <c r="T145">
        <f t="shared" si="41"/>
        <v>4329</v>
      </c>
      <c r="V145" s="8">
        <f t="shared" si="30"/>
        <v>0.2595832853689421</v>
      </c>
      <c r="W145" s="8">
        <f t="shared" si="31"/>
        <v>0.11166110279728329</v>
      </c>
      <c r="X145" s="8">
        <f t="shared" si="32"/>
        <v>4.3398181190284331E-2</v>
      </c>
      <c r="Y145" s="8">
        <f t="shared" si="33"/>
        <v>3.0044894670196845E-2</v>
      </c>
      <c r="Z145" s="8">
        <f t="shared" si="34"/>
        <v>3.7642454241970762E-2</v>
      </c>
      <c r="AC145">
        <v>8687</v>
      </c>
      <c r="AD145">
        <f t="shared" si="42"/>
        <v>125759</v>
      </c>
      <c r="AE145" s="23">
        <f t="shared" si="43"/>
        <v>-4.5804042179261817E-2</v>
      </c>
      <c r="AG145">
        <f t="shared" si="35"/>
        <v>8687</v>
      </c>
      <c r="AH145">
        <v>4038</v>
      </c>
      <c r="AI145">
        <f t="shared" si="36"/>
        <v>4649</v>
      </c>
      <c r="AJ145">
        <f t="shared" si="27"/>
        <v>50693</v>
      </c>
      <c r="AK145">
        <f t="shared" si="29"/>
        <v>4224.416666666667</v>
      </c>
      <c r="AL145">
        <f t="shared" si="28"/>
        <v>75066</v>
      </c>
      <c r="AM145" s="22">
        <v>8.5530102451939677E-2</v>
      </c>
    </row>
    <row r="146" spans="1:39" x14ac:dyDescent="0.3">
      <c r="A146" s="21" t="s">
        <v>236</v>
      </c>
      <c r="B146">
        <v>2376</v>
      </c>
      <c r="D146">
        <f t="shared" si="37"/>
        <v>32860</v>
      </c>
      <c r="F146">
        <v>1081</v>
      </c>
      <c r="H146">
        <f t="shared" si="38"/>
        <v>14403</v>
      </c>
      <c r="J146">
        <v>434</v>
      </c>
      <c r="L146">
        <f t="shared" si="39"/>
        <v>5130</v>
      </c>
      <c r="N146">
        <f>'From State&amp;Country +Charts'!F159</f>
        <v>366</v>
      </c>
      <c r="P146">
        <f t="shared" si="40"/>
        <v>3745</v>
      </c>
      <c r="R146">
        <f>'From State&amp;Country +Charts'!O159</f>
        <v>377</v>
      </c>
      <c r="T146">
        <f t="shared" si="41"/>
        <v>4408</v>
      </c>
      <c r="V146" s="8">
        <f t="shared" si="30"/>
        <v>0.24611559975139838</v>
      </c>
      <c r="W146" s="8">
        <f t="shared" si="31"/>
        <v>0.11197431116635591</v>
      </c>
      <c r="X146" s="8">
        <f t="shared" si="32"/>
        <v>4.4955458877149371E-2</v>
      </c>
      <c r="Y146" s="8">
        <f t="shared" si="33"/>
        <v>3.791174642635177E-2</v>
      </c>
      <c r="Z146" s="8">
        <f t="shared" si="34"/>
        <v>3.9051170499274909E-2</v>
      </c>
      <c r="AC146">
        <v>9654</v>
      </c>
      <c r="AD146">
        <f t="shared" si="42"/>
        <v>125712</v>
      </c>
      <c r="AE146" s="23">
        <f t="shared" si="43"/>
        <v>-4.8448613544995744E-3</v>
      </c>
      <c r="AG146">
        <f t="shared" si="35"/>
        <v>9654</v>
      </c>
      <c r="AH146">
        <v>4620</v>
      </c>
      <c r="AI146">
        <f t="shared" si="36"/>
        <v>5034</v>
      </c>
      <c r="AJ146">
        <f t="shared" si="27"/>
        <v>50695</v>
      </c>
      <c r="AK146">
        <f t="shared" si="29"/>
        <v>4224.583333333333</v>
      </c>
      <c r="AL146">
        <f t="shared" si="28"/>
        <v>75017</v>
      </c>
      <c r="AM146" s="22">
        <v>8.1313445204060489E-2</v>
      </c>
    </row>
    <row r="147" spans="1:39" x14ac:dyDescent="0.3">
      <c r="A147" s="21" t="s">
        <v>237</v>
      </c>
      <c r="B147">
        <v>3053</v>
      </c>
      <c r="D147">
        <f t="shared" si="37"/>
        <v>32478</v>
      </c>
      <c r="F147">
        <v>1263</v>
      </c>
      <c r="H147">
        <f t="shared" si="38"/>
        <v>14256</v>
      </c>
      <c r="J147">
        <v>561</v>
      </c>
      <c r="L147">
        <f t="shared" si="39"/>
        <v>5173</v>
      </c>
      <c r="N147">
        <f>'From State&amp;Country +Charts'!F160</f>
        <v>421</v>
      </c>
      <c r="P147">
        <f t="shared" si="40"/>
        <v>3785</v>
      </c>
      <c r="R147">
        <f>'From State&amp;Country +Charts'!O160</f>
        <v>436</v>
      </c>
      <c r="T147">
        <f t="shared" si="41"/>
        <v>4475</v>
      </c>
      <c r="V147" s="8">
        <f t="shared" si="30"/>
        <v>0.25071856779173851</v>
      </c>
      <c r="W147" s="8">
        <f t="shared" si="31"/>
        <v>0.10372012811037201</v>
      </c>
      <c r="X147" s="8">
        <f t="shared" si="32"/>
        <v>4.6070460704607047E-2</v>
      </c>
      <c r="Y147" s="8">
        <f t="shared" si="33"/>
        <v>3.4573376036790671E-2</v>
      </c>
      <c r="Z147" s="8">
        <f t="shared" si="34"/>
        <v>3.5805206536913853E-2</v>
      </c>
      <c r="AC147">
        <v>12177</v>
      </c>
      <c r="AD147">
        <f t="shared" si="42"/>
        <v>125251</v>
      </c>
      <c r="AE147" s="23">
        <f t="shared" si="43"/>
        <v>-3.6477290710555499E-2</v>
      </c>
      <c r="AG147">
        <f t="shared" si="35"/>
        <v>12177</v>
      </c>
      <c r="AH147">
        <v>6191</v>
      </c>
      <c r="AI147">
        <f t="shared" si="36"/>
        <v>5986</v>
      </c>
      <c r="AJ147">
        <f t="shared" si="27"/>
        <v>49801</v>
      </c>
      <c r="AK147">
        <f t="shared" si="29"/>
        <v>4150.083333333333</v>
      </c>
      <c r="AL147">
        <f t="shared" si="28"/>
        <v>75450</v>
      </c>
      <c r="AM147" s="22">
        <v>8.0233226574689995E-2</v>
      </c>
    </row>
    <row r="148" spans="1:39" x14ac:dyDescent="0.3">
      <c r="A148" s="21" t="s">
        <v>238</v>
      </c>
      <c r="B148">
        <v>2657</v>
      </c>
      <c r="D148">
        <f t="shared" si="37"/>
        <v>32198</v>
      </c>
      <c r="F148">
        <v>1349</v>
      </c>
      <c r="H148">
        <f t="shared" si="38"/>
        <v>14224</v>
      </c>
      <c r="J148">
        <v>442</v>
      </c>
      <c r="L148">
        <f t="shared" si="39"/>
        <v>5172</v>
      </c>
      <c r="N148">
        <f>'From State&amp;Country +Charts'!F161</f>
        <v>355</v>
      </c>
      <c r="P148">
        <f t="shared" si="40"/>
        <v>3827</v>
      </c>
      <c r="R148">
        <f>'From State&amp;Country +Charts'!O161</f>
        <v>366</v>
      </c>
      <c r="T148">
        <f t="shared" si="41"/>
        <v>4500</v>
      </c>
      <c r="V148" s="8">
        <f t="shared" si="30"/>
        <v>0.2442095588235294</v>
      </c>
      <c r="W148" s="8">
        <f t="shared" si="31"/>
        <v>0.1239889705882353</v>
      </c>
      <c r="X148" s="8">
        <f t="shared" si="32"/>
        <v>4.0625000000000001E-2</v>
      </c>
      <c r="Y148" s="8">
        <f t="shared" si="33"/>
        <v>3.2628676470588237E-2</v>
      </c>
      <c r="Z148" s="8">
        <f t="shared" si="34"/>
        <v>3.363970588235294E-2</v>
      </c>
      <c r="AC148">
        <v>10880</v>
      </c>
      <c r="AD148">
        <f t="shared" si="42"/>
        <v>124881</v>
      </c>
      <c r="AE148" s="23">
        <f t="shared" si="43"/>
        <v>-3.2888888888888856E-2</v>
      </c>
      <c r="AG148">
        <f t="shared" si="35"/>
        <v>10880</v>
      </c>
      <c r="AH148">
        <v>10699</v>
      </c>
      <c r="AI148">
        <f t="shared" si="36"/>
        <v>181</v>
      </c>
      <c r="AJ148">
        <f t="shared" si="27"/>
        <v>47056</v>
      </c>
      <c r="AK148">
        <f t="shared" si="29"/>
        <v>3921.3333333333335</v>
      </c>
      <c r="AL148">
        <f t="shared" si="28"/>
        <v>77825</v>
      </c>
      <c r="AM148" s="22">
        <v>8.6121323529411764E-2</v>
      </c>
    </row>
    <row r="149" spans="1:39" x14ac:dyDescent="0.3">
      <c r="A149" s="21" t="s">
        <v>239</v>
      </c>
      <c r="B149">
        <v>3417</v>
      </c>
      <c r="D149">
        <f t="shared" si="37"/>
        <v>32385</v>
      </c>
      <c r="F149">
        <v>1583</v>
      </c>
      <c r="H149">
        <f t="shared" si="38"/>
        <v>14488</v>
      </c>
      <c r="J149">
        <v>646</v>
      </c>
      <c r="L149">
        <f t="shared" si="39"/>
        <v>5372</v>
      </c>
      <c r="N149">
        <f>'From State&amp;Country +Charts'!F162</f>
        <v>432</v>
      </c>
      <c r="P149">
        <f t="shared" si="40"/>
        <v>3943</v>
      </c>
      <c r="R149">
        <f>'From State&amp;Country +Charts'!O162</f>
        <v>531</v>
      </c>
      <c r="T149">
        <f t="shared" si="41"/>
        <v>4643</v>
      </c>
      <c r="V149" s="8">
        <f t="shared" si="30"/>
        <v>0.24374063770597046</v>
      </c>
      <c r="W149" s="8">
        <f t="shared" si="31"/>
        <v>0.1129181824666524</v>
      </c>
      <c r="X149" s="8">
        <f t="shared" si="32"/>
        <v>4.6080319566302874E-2</v>
      </c>
      <c r="Y149" s="8">
        <f t="shared" si="33"/>
        <v>3.0815322062914617E-2</v>
      </c>
      <c r="Z149" s="8">
        <f t="shared" si="34"/>
        <v>3.787716670233255E-2</v>
      </c>
      <c r="AC149">
        <v>14019</v>
      </c>
      <c r="AD149">
        <f t="shared" si="42"/>
        <v>127140</v>
      </c>
      <c r="AE149" s="23">
        <f t="shared" si="43"/>
        <v>0.19209183673469399</v>
      </c>
      <c r="AG149">
        <f t="shared" si="35"/>
        <v>14019</v>
      </c>
      <c r="AH149">
        <v>6745</v>
      </c>
      <c r="AI149">
        <f t="shared" si="36"/>
        <v>7274</v>
      </c>
      <c r="AJ149">
        <f t="shared" si="27"/>
        <v>47710</v>
      </c>
      <c r="AK149">
        <f t="shared" si="29"/>
        <v>3975.8333333333335</v>
      </c>
      <c r="AL149">
        <f t="shared" si="28"/>
        <v>79430</v>
      </c>
      <c r="AM149" s="22">
        <v>8.2316855695841365E-2</v>
      </c>
    </row>
    <row r="150" spans="1:39" x14ac:dyDescent="0.3">
      <c r="A150" s="21" t="s">
        <v>240</v>
      </c>
      <c r="B150">
        <v>2517</v>
      </c>
      <c r="D150">
        <f t="shared" si="37"/>
        <v>31193</v>
      </c>
      <c r="F150">
        <v>1189</v>
      </c>
      <c r="H150">
        <f t="shared" si="38"/>
        <v>14059</v>
      </c>
      <c r="J150">
        <v>456</v>
      </c>
      <c r="L150">
        <f t="shared" si="39"/>
        <v>5271</v>
      </c>
      <c r="N150">
        <f>'From State&amp;Country +Charts'!F163</f>
        <v>332</v>
      </c>
      <c r="P150">
        <f t="shared" si="40"/>
        <v>3867</v>
      </c>
      <c r="R150">
        <f>'From State&amp;Country +Charts'!O163</f>
        <v>386</v>
      </c>
      <c r="T150">
        <f t="shared" si="41"/>
        <v>4543</v>
      </c>
      <c r="V150" s="8">
        <f t="shared" si="30"/>
        <v>0.24472532814778805</v>
      </c>
      <c r="W150" s="8">
        <f t="shared" si="31"/>
        <v>0.11560525036460866</v>
      </c>
      <c r="X150" s="8">
        <f t="shared" si="32"/>
        <v>4.4336412250850755E-2</v>
      </c>
      <c r="Y150" s="8">
        <f t="shared" si="33"/>
        <v>3.2280019445794846E-2</v>
      </c>
      <c r="Z150" s="8">
        <f t="shared" si="34"/>
        <v>3.7530384054448224E-2</v>
      </c>
      <c r="AC150">
        <v>10285</v>
      </c>
      <c r="AD150">
        <f t="shared" si="42"/>
        <v>123400</v>
      </c>
      <c r="AE150" s="23">
        <f t="shared" si="43"/>
        <v>-0.26666666666666672</v>
      </c>
      <c r="AG150">
        <f t="shared" si="35"/>
        <v>10285</v>
      </c>
      <c r="AH150">
        <v>7591</v>
      </c>
      <c r="AI150">
        <f t="shared" si="36"/>
        <v>2694</v>
      </c>
      <c r="AJ150">
        <f t="shared" si="27"/>
        <v>44736</v>
      </c>
      <c r="AK150">
        <f t="shared" si="29"/>
        <v>3728</v>
      </c>
      <c r="AL150">
        <f t="shared" si="28"/>
        <v>78664</v>
      </c>
      <c r="AM150" s="22">
        <v>9.1492464754496836E-2</v>
      </c>
    </row>
    <row r="151" spans="1:39" x14ac:dyDescent="0.3">
      <c r="A151" s="21" t="s">
        <v>241</v>
      </c>
      <c r="B151">
        <v>2054</v>
      </c>
      <c r="D151">
        <f t="shared" si="37"/>
        <v>31022</v>
      </c>
      <c r="F151">
        <v>943</v>
      </c>
      <c r="H151">
        <f t="shared" si="38"/>
        <v>14047</v>
      </c>
      <c r="J151">
        <v>363</v>
      </c>
      <c r="L151">
        <f t="shared" si="39"/>
        <v>5301</v>
      </c>
      <c r="N151">
        <f>'From State&amp;Country +Charts'!F164</f>
        <v>264</v>
      </c>
      <c r="P151">
        <f t="shared" si="40"/>
        <v>3875</v>
      </c>
      <c r="R151">
        <f>'From State&amp;Country +Charts'!O164</f>
        <v>281</v>
      </c>
      <c r="T151">
        <f t="shared" si="41"/>
        <v>4521</v>
      </c>
      <c r="V151" s="8">
        <f t="shared" si="30"/>
        <v>0.24345146379044685</v>
      </c>
      <c r="W151" s="8">
        <f t="shared" si="31"/>
        <v>0.11176958634585753</v>
      </c>
      <c r="X151" s="8">
        <f t="shared" si="32"/>
        <v>4.3024771838331158E-2</v>
      </c>
      <c r="Y151" s="8">
        <f t="shared" si="33"/>
        <v>3.1290743155149937E-2</v>
      </c>
      <c r="Z151" s="8">
        <f t="shared" si="34"/>
        <v>3.3305677373473987E-2</v>
      </c>
      <c r="AC151">
        <v>8437</v>
      </c>
      <c r="AD151">
        <f t="shared" si="42"/>
        <v>123337</v>
      </c>
      <c r="AE151" s="23">
        <f t="shared" si="43"/>
        <v>-7.4117647058823399E-3</v>
      </c>
      <c r="AG151">
        <f t="shared" si="35"/>
        <v>8437</v>
      </c>
      <c r="AH151">
        <v>7009</v>
      </c>
      <c r="AI151">
        <f t="shared" si="36"/>
        <v>1428</v>
      </c>
      <c r="AJ151">
        <f t="shared" ref="AJ151:AJ214" si="44">SUM(AI140:AI151)</f>
        <v>44045</v>
      </c>
      <c r="AK151">
        <f t="shared" si="29"/>
        <v>3670.4166666666665</v>
      </c>
      <c r="AL151">
        <f t="shared" ref="AL151:AL214" si="45">SUM(AH140:AH151)</f>
        <v>79292</v>
      </c>
      <c r="AM151" s="22">
        <v>8.6997748014697174E-2</v>
      </c>
    </row>
    <row r="152" spans="1:39" x14ac:dyDescent="0.3">
      <c r="A152" s="21" t="s">
        <v>242</v>
      </c>
      <c r="B152">
        <v>2391</v>
      </c>
      <c r="D152">
        <f t="shared" si="37"/>
        <v>30742</v>
      </c>
      <c r="F152">
        <v>1094</v>
      </c>
      <c r="H152">
        <f t="shared" si="38"/>
        <v>13982</v>
      </c>
      <c r="J152">
        <v>426</v>
      </c>
      <c r="L152">
        <f t="shared" si="39"/>
        <v>5325</v>
      </c>
      <c r="N152">
        <f>'From State&amp;Country +Charts'!F165</f>
        <v>292</v>
      </c>
      <c r="P152">
        <f t="shared" si="40"/>
        <v>3893</v>
      </c>
      <c r="R152">
        <f>'From State&amp;Country +Charts'!O165</f>
        <v>348</v>
      </c>
      <c r="T152">
        <f t="shared" si="41"/>
        <v>4526</v>
      </c>
      <c r="V152" s="8">
        <f t="shared" si="30"/>
        <v>0.24102822580645161</v>
      </c>
      <c r="W152" s="8">
        <f t="shared" si="31"/>
        <v>0.11028225806451612</v>
      </c>
      <c r="X152" s="8">
        <f t="shared" si="32"/>
        <v>4.2943548387096776E-2</v>
      </c>
      <c r="Y152" s="8">
        <f t="shared" si="33"/>
        <v>2.9435483870967741E-2</v>
      </c>
      <c r="Z152" s="8">
        <f t="shared" si="34"/>
        <v>3.5080645161290322E-2</v>
      </c>
      <c r="AC152">
        <v>9920</v>
      </c>
      <c r="AD152">
        <f t="shared" si="42"/>
        <v>123054</v>
      </c>
      <c r="AE152" s="23">
        <f t="shared" si="43"/>
        <v>-2.7736940115652309E-2</v>
      </c>
      <c r="AG152">
        <f t="shared" si="35"/>
        <v>9920</v>
      </c>
      <c r="AH152">
        <v>6733</v>
      </c>
      <c r="AI152">
        <f t="shared" si="36"/>
        <v>3187</v>
      </c>
      <c r="AJ152">
        <f t="shared" si="44"/>
        <v>43301</v>
      </c>
      <c r="AK152">
        <f t="shared" ref="AK152:AK215" si="46">AJ152/12</f>
        <v>3608.4166666666665</v>
      </c>
      <c r="AL152">
        <f t="shared" si="45"/>
        <v>79753</v>
      </c>
      <c r="AM152" s="22">
        <v>7.8326612903225803E-2</v>
      </c>
    </row>
    <row r="153" spans="1:39" x14ac:dyDescent="0.3">
      <c r="A153" s="21" t="s">
        <v>243</v>
      </c>
      <c r="B153">
        <v>2290</v>
      </c>
      <c r="D153">
        <f t="shared" si="37"/>
        <v>30493</v>
      </c>
      <c r="F153">
        <v>1063</v>
      </c>
      <c r="H153">
        <f t="shared" si="38"/>
        <v>13970</v>
      </c>
      <c r="J153">
        <v>376</v>
      </c>
      <c r="L153">
        <f t="shared" si="39"/>
        <v>5280</v>
      </c>
      <c r="N153">
        <f>'From State&amp;Country +Charts'!F166</f>
        <v>317</v>
      </c>
      <c r="P153">
        <f t="shared" si="40"/>
        <v>3905</v>
      </c>
      <c r="R153">
        <f>'From State&amp;Country +Charts'!O166</f>
        <v>386</v>
      </c>
      <c r="T153">
        <f t="shared" si="41"/>
        <v>4542</v>
      </c>
      <c r="V153" s="8">
        <f t="shared" si="30"/>
        <v>0.2437466737626397</v>
      </c>
      <c r="W153" s="8">
        <f t="shared" si="31"/>
        <v>0.11314529004789782</v>
      </c>
      <c r="X153" s="8">
        <f t="shared" si="32"/>
        <v>4.0021287919105905E-2</v>
      </c>
      <c r="Y153" s="8">
        <f t="shared" si="33"/>
        <v>3.3741351782863228E-2</v>
      </c>
      <c r="Z153" s="8">
        <f t="shared" si="34"/>
        <v>4.1085683874401278E-2</v>
      </c>
      <c r="AC153">
        <v>9395</v>
      </c>
      <c r="AD153">
        <f t="shared" si="42"/>
        <v>122768</v>
      </c>
      <c r="AE153" s="23">
        <f t="shared" si="43"/>
        <v>-2.9542402644354926E-2</v>
      </c>
      <c r="AG153">
        <f t="shared" si="35"/>
        <v>9395</v>
      </c>
      <c r="AH153">
        <v>3853</v>
      </c>
      <c r="AI153">
        <f t="shared" si="36"/>
        <v>5542</v>
      </c>
      <c r="AJ153">
        <f t="shared" si="44"/>
        <v>44077</v>
      </c>
      <c r="AK153">
        <f t="shared" si="46"/>
        <v>3673.0833333333335</v>
      </c>
      <c r="AL153">
        <f t="shared" si="45"/>
        <v>78691</v>
      </c>
      <c r="AM153" s="22">
        <v>8.004257583821181E-2</v>
      </c>
    </row>
    <row r="154" spans="1:39" x14ac:dyDescent="0.3">
      <c r="A154" s="21" t="s">
        <v>244</v>
      </c>
      <c r="B154">
        <v>2014</v>
      </c>
      <c r="D154">
        <f t="shared" si="37"/>
        <v>30245</v>
      </c>
      <c r="F154">
        <v>1018</v>
      </c>
      <c r="H154">
        <f t="shared" si="38"/>
        <v>13984</v>
      </c>
      <c r="J154">
        <v>367</v>
      </c>
      <c r="L154">
        <f t="shared" si="39"/>
        <v>5274</v>
      </c>
      <c r="N154">
        <f>'From State&amp;Country +Charts'!F167</f>
        <v>238</v>
      </c>
      <c r="P154">
        <f t="shared" si="40"/>
        <v>3897</v>
      </c>
      <c r="R154">
        <f>'From State&amp;Country +Charts'!O167</f>
        <v>330</v>
      </c>
      <c r="T154">
        <f t="shared" si="41"/>
        <v>4570</v>
      </c>
      <c r="V154" s="8">
        <f t="shared" si="30"/>
        <v>0.24303125377096657</v>
      </c>
      <c r="W154" s="8">
        <f t="shared" si="31"/>
        <v>0.12284300711958489</v>
      </c>
      <c r="X154" s="8">
        <f t="shared" si="32"/>
        <v>4.4286231446844453E-2</v>
      </c>
      <c r="Y154" s="8">
        <f t="shared" si="33"/>
        <v>2.8719681428743815E-2</v>
      </c>
      <c r="Z154" s="8">
        <f t="shared" si="34"/>
        <v>3.982140702304815E-2</v>
      </c>
      <c r="AC154">
        <v>8287</v>
      </c>
      <c r="AD154">
        <f t="shared" si="42"/>
        <v>122296</v>
      </c>
      <c r="AE154" s="23">
        <f t="shared" si="43"/>
        <v>-5.3887430071925979E-2</v>
      </c>
      <c r="AG154">
        <f t="shared" si="35"/>
        <v>8287</v>
      </c>
      <c r="AH154">
        <v>8967</v>
      </c>
      <c r="AI154">
        <f t="shared" si="36"/>
        <v>-680</v>
      </c>
      <c r="AJ154">
        <f t="shared" si="44"/>
        <v>39855</v>
      </c>
      <c r="AK154">
        <f t="shared" si="46"/>
        <v>3321.25</v>
      </c>
      <c r="AL154">
        <f t="shared" si="45"/>
        <v>82441</v>
      </c>
      <c r="AM154" s="22">
        <v>9.7140098950162901E-2</v>
      </c>
    </row>
    <row r="155" spans="1:39" x14ac:dyDescent="0.3">
      <c r="A155" s="21" t="s">
        <v>245</v>
      </c>
      <c r="B155">
        <v>2812</v>
      </c>
      <c r="D155">
        <f t="shared" si="37"/>
        <v>30687</v>
      </c>
      <c r="F155">
        <v>1467</v>
      </c>
      <c r="H155">
        <f t="shared" si="38"/>
        <v>14341</v>
      </c>
      <c r="J155">
        <v>481</v>
      </c>
      <c r="L155">
        <f t="shared" si="39"/>
        <v>5398</v>
      </c>
      <c r="N155">
        <f>'From State&amp;Country +Charts'!F168</f>
        <v>347</v>
      </c>
      <c r="P155">
        <f t="shared" si="40"/>
        <v>3974</v>
      </c>
      <c r="R155">
        <f>'From State&amp;Country +Charts'!O168</f>
        <v>481</v>
      </c>
      <c r="T155">
        <f t="shared" si="41"/>
        <v>4681</v>
      </c>
      <c r="V155" s="8">
        <f t="shared" si="30"/>
        <v>0.23860840050912177</v>
      </c>
      <c r="W155" s="8">
        <f t="shared" si="31"/>
        <v>0.12448027153160797</v>
      </c>
      <c r="X155" s="8">
        <f t="shared" si="32"/>
        <v>4.081459482392872E-2</v>
      </c>
      <c r="Y155" s="8">
        <f t="shared" si="33"/>
        <v>2.9444208739923632E-2</v>
      </c>
      <c r="Z155" s="8">
        <f t="shared" si="34"/>
        <v>4.081459482392872E-2</v>
      </c>
      <c r="AC155">
        <v>11785</v>
      </c>
      <c r="AD155">
        <f t="shared" si="42"/>
        <v>124881</v>
      </c>
      <c r="AE155" s="23">
        <f t="shared" si="43"/>
        <v>0.28097826086956523</v>
      </c>
      <c r="AG155">
        <f t="shared" si="35"/>
        <v>11785</v>
      </c>
      <c r="AH155">
        <v>10098</v>
      </c>
      <c r="AI155">
        <f t="shared" si="36"/>
        <v>1687</v>
      </c>
      <c r="AJ155">
        <f t="shared" si="44"/>
        <v>38270</v>
      </c>
      <c r="AK155">
        <f t="shared" si="46"/>
        <v>3189.1666666666665</v>
      </c>
      <c r="AL155">
        <f t="shared" si="45"/>
        <v>86611</v>
      </c>
      <c r="AM155" s="22">
        <v>9.1641917691981337E-2</v>
      </c>
    </row>
    <row r="156" spans="1:39" x14ac:dyDescent="0.3">
      <c r="A156" s="21" t="s">
        <v>246</v>
      </c>
      <c r="B156">
        <v>2081</v>
      </c>
      <c r="D156">
        <f t="shared" si="37"/>
        <v>29917</v>
      </c>
      <c r="F156">
        <v>1074</v>
      </c>
      <c r="H156">
        <f t="shared" si="38"/>
        <v>14094</v>
      </c>
      <c r="J156">
        <v>391</v>
      </c>
      <c r="L156">
        <f t="shared" si="39"/>
        <v>5320</v>
      </c>
      <c r="N156">
        <f>'From State&amp;Country +Charts'!F169</f>
        <v>300</v>
      </c>
      <c r="P156">
        <f t="shared" si="40"/>
        <v>3925</v>
      </c>
      <c r="R156">
        <f>'From State&amp;Country +Charts'!O169</f>
        <v>335</v>
      </c>
      <c r="T156">
        <f t="shared" si="41"/>
        <v>4584</v>
      </c>
      <c r="V156" s="8">
        <f t="shared" si="30"/>
        <v>0.23350538599640933</v>
      </c>
      <c r="W156" s="8">
        <f t="shared" si="31"/>
        <v>0.12051166965888689</v>
      </c>
      <c r="X156" s="8">
        <f t="shared" si="32"/>
        <v>4.3873429084380612E-2</v>
      </c>
      <c r="Y156" s="8">
        <f t="shared" si="33"/>
        <v>3.3662477558348294E-2</v>
      </c>
      <c r="Z156" s="8">
        <f t="shared" si="34"/>
        <v>3.7589766606822263E-2</v>
      </c>
      <c r="AC156">
        <v>8912</v>
      </c>
      <c r="AD156">
        <f t="shared" si="42"/>
        <v>122438</v>
      </c>
      <c r="AE156" s="23">
        <f t="shared" si="43"/>
        <v>-0.21514751210920302</v>
      </c>
      <c r="AG156">
        <f t="shared" si="35"/>
        <v>8912</v>
      </c>
      <c r="AH156">
        <v>5793</v>
      </c>
      <c r="AI156">
        <f t="shared" si="36"/>
        <v>3119</v>
      </c>
      <c r="AJ156">
        <f t="shared" si="44"/>
        <v>40101</v>
      </c>
      <c r="AK156">
        <f t="shared" si="46"/>
        <v>3341.75</v>
      </c>
      <c r="AL156">
        <f t="shared" si="45"/>
        <v>82337</v>
      </c>
      <c r="AM156" s="22">
        <v>8.9093357271095158E-2</v>
      </c>
    </row>
    <row r="157" spans="1:39" x14ac:dyDescent="0.3">
      <c r="A157" s="21" t="s">
        <v>247</v>
      </c>
      <c r="B157">
        <v>2118</v>
      </c>
      <c r="D157">
        <f t="shared" si="37"/>
        <v>29780</v>
      </c>
      <c r="F157">
        <v>1122</v>
      </c>
      <c r="H157">
        <f t="shared" si="38"/>
        <v>14246</v>
      </c>
      <c r="J157">
        <v>378</v>
      </c>
      <c r="L157">
        <f t="shared" si="39"/>
        <v>5321</v>
      </c>
      <c r="N157">
        <f>'From State&amp;Country +Charts'!F170</f>
        <v>287</v>
      </c>
      <c r="P157">
        <f t="shared" si="40"/>
        <v>3951</v>
      </c>
      <c r="R157">
        <f>'From State&amp;Country +Charts'!O170</f>
        <v>350</v>
      </c>
      <c r="T157">
        <f t="shared" si="41"/>
        <v>4607</v>
      </c>
      <c r="V157" s="8">
        <f t="shared" si="30"/>
        <v>0.23426612100431368</v>
      </c>
      <c r="W157" s="8">
        <f t="shared" si="31"/>
        <v>0.12410131622608118</v>
      </c>
      <c r="X157" s="8">
        <f t="shared" si="32"/>
        <v>4.1809534343546069E-2</v>
      </c>
      <c r="Y157" s="8">
        <f t="shared" si="33"/>
        <v>3.1744276075655345E-2</v>
      </c>
      <c r="Z157" s="8">
        <f t="shared" si="34"/>
        <v>3.8712531799579696E-2</v>
      </c>
      <c r="AC157">
        <v>9041</v>
      </c>
      <c r="AD157">
        <f t="shared" si="42"/>
        <v>122792</v>
      </c>
      <c r="AE157" s="23">
        <f t="shared" si="43"/>
        <v>4.0750546794060094E-2</v>
      </c>
      <c r="AG157">
        <f t="shared" si="35"/>
        <v>9041</v>
      </c>
      <c r="AH157">
        <v>8045</v>
      </c>
      <c r="AI157">
        <f t="shared" si="36"/>
        <v>996</v>
      </c>
      <c r="AJ157">
        <f t="shared" si="44"/>
        <v>36448</v>
      </c>
      <c r="AK157">
        <f t="shared" si="46"/>
        <v>3037.3333333333335</v>
      </c>
      <c r="AL157">
        <f t="shared" si="45"/>
        <v>86344</v>
      </c>
      <c r="AM157" s="22">
        <v>8.7600929100763184E-2</v>
      </c>
    </row>
    <row r="158" spans="1:39" x14ac:dyDescent="0.3">
      <c r="A158" s="21" t="s">
        <v>248</v>
      </c>
      <c r="B158">
        <v>2782</v>
      </c>
      <c r="D158">
        <f t="shared" si="37"/>
        <v>30186</v>
      </c>
      <c r="F158">
        <v>1461</v>
      </c>
      <c r="H158">
        <f t="shared" si="38"/>
        <v>14626</v>
      </c>
      <c r="J158">
        <v>568</v>
      </c>
      <c r="L158">
        <f t="shared" si="39"/>
        <v>5455</v>
      </c>
      <c r="N158">
        <f>'From State&amp;Country +Charts'!F171</f>
        <v>443</v>
      </c>
      <c r="P158">
        <f t="shared" si="40"/>
        <v>4028</v>
      </c>
      <c r="R158">
        <f>'From State&amp;Country +Charts'!O171</f>
        <v>421</v>
      </c>
      <c r="T158">
        <f t="shared" si="41"/>
        <v>4651</v>
      </c>
      <c r="V158" s="8">
        <f t="shared" si="30"/>
        <v>0.22329239906894616</v>
      </c>
      <c r="W158" s="8">
        <f t="shared" si="31"/>
        <v>0.11726462797977366</v>
      </c>
      <c r="X158" s="8">
        <f t="shared" si="32"/>
        <v>4.5589533670439039E-2</v>
      </c>
      <c r="Y158" s="8">
        <f t="shared" si="33"/>
        <v>3.5556625732402279E-2</v>
      </c>
      <c r="Z158" s="8">
        <f t="shared" si="34"/>
        <v>3.379083393530781E-2</v>
      </c>
      <c r="AC158">
        <v>12459</v>
      </c>
      <c r="AD158">
        <f t="shared" si="42"/>
        <v>125597</v>
      </c>
      <c r="AE158" s="23">
        <f t="shared" si="43"/>
        <v>0.29055313859540077</v>
      </c>
      <c r="AG158">
        <f t="shared" si="35"/>
        <v>12459</v>
      </c>
      <c r="AH158">
        <v>6611</v>
      </c>
      <c r="AI158">
        <f t="shared" si="36"/>
        <v>5848</v>
      </c>
      <c r="AJ158">
        <f t="shared" si="44"/>
        <v>37262</v>
      </c>
      <c r="AK158">
        <f t="shared" si="46"/>
        <v>3105.1666666666665</v>
      </c>
      <c r="AL158">
        <f t="shared" si="45"/>
        <v>88335</v>
      </c>
      <c r="AM158" s="22">
        <v>9.1018540813869495E-2</v>
      </c>
    </row>
    <row r="159" spans="1:39" x14ac:dyDescent="0.3">
      <c r="A159" s="21" t="s">
        <v>249</v>
      </c>
      <c r="B159">
        <v>2499</v>
      </c>
      <c r="D159">
        <f t="shared" si="37"/>
        <v>29632</v>
      </c>
      <c r="F159">
        <v>1187</v>
      </c>
      <c r="H159">
        <f t="shared" si="38"/>
        <v>14550</v>
      </c>
      <c r="J159">
        <v>474</v>
      </c>
      <c r="L159">
        <f t="shared" si="39"/>
        <v>5368</v>
      </c>
      <c r="N159">
        <f>'From State&amp;Country +Charts'!F172</f>
        <v>358</v>
      </c>
      <c r="P159">
        <f t="shared" si="40"/>
        <v>3965</v>
      </c>
      <c r="R159">
        <f>'From State&amp;Country +Charts'!O172</f>
        <v>447</v>
      </c>
      <c r="T159">
        <f t="shared" si="41"/>
        <v>4662</v>
      </c>
      <c r="V159" s="8">
        <f t="shared" si="30"/>
        <v>0.2247908608437528</v>
      </c>
      <c r="W159" s="8">
        <f t="shared" si="31"/>
        <v>0.1067734100926509</v>
      </c>
      <c r="X159" s="8">
        <f t="shared" si="32"/>
        <v>4.2637402176846272E-2</v>
      </c>
      <c r="Y159" s="8">
        <f t="shared" si="33"/>
        <v>3.2202932445803724E-2</v>
      </c>
      <c r="Z159" s="8">
        <f t="shared" si="34"/>
        <v>4.0208689394620849E-2</v>
      </c>
      <c r="AC159">
        <v>11117</v>
      </c>
      <c r="AD159">
        <f t="shared" si="42"/>
        <v>124537</v>
      </c>
      <c r="AE159" s="23">
        <f t="shared" si="43"/>
        <v>-8.7049355342038282E-2</v>
      </c>
      <c r="AG159">
        <f t="shared" si="35"/>
        <v>11117</v>
      </c>
      <c r="AH159">
        <v>7548</v>
      </c>
      <c r="AI159">
        <f t="shared" si="36"/>
        <v>3569</v>
      </c>
      <c r="AJ159">
        <f t="shared" si="44"/>
        <v>34845</v>
      </c>
      <c r="AK159">
        <f t="shared" si="46"/>
        <v>2903.75</v>
      </c>
      <c r="AL159">
        <f t="shared" si="45"/>
        <v>89692</v>
      </c>
      <c r="AM159" s="22">
        <v>8.0057569488171262E-2</v>
      </c>
    </row>
    <row r="160" spans="1:39" x14ac:dyDescent="0.3">
      <c r="A160" s="21" t="s">
        <v>250</v>
      </c>
      <c r="B160">
        <v>3412</v>
      </c>
      <c r="D160">
        <f t="shared" si="37"/>
        <v>30387</v>
      </c>
      <c r="F160">
        <v>1644</v>
      </c>
      <c r="H160">
        <f t="shared" si="38"/>
        <v>14845</v>
      </c>
      <c r="J160">
        <v>667</v>
      </c>
      <c r="L160">
        <f t="shared" si="39"/>
        <v>5593</v>
      </c>
      <c r="N160">
        <f>'From State&amp;Country +Charts'!F173</f>
        <v>522</v>
      </c>
      <c r="P160">
        <f t="shared" si="40"/>
        <v>4132</v>
      </c>
      <c r="R160">
        <f>'From State&amp;Country +Charts'!O173</f>
        <v>512</v>
      </c>
      <c r="T160">
        <f t="shared" si="41"/>
        <v>4808</v>
      </c>
      <c r="V160" s="8">
        <f t="shared" si="30"/>
        <v>0.22500659456607755</v>
      </c>
      <c r="W160" s="8">
        <f t="shared" si="31"/>
        <v>0.10841466631495647</v>
      </c>
      <c r="X160" s="8">
        <f t="shared" si="32"/>
        <v>4.3985755737272487E-2</v>
      </c>
      <c r="Y160" s="8">
        <f t="shared" si="33"/>
        <v>3.442363492482195E-2</v>
      </c>
      <c r="Z160" s="8">
        <f t="shared" si="34"/>
        <v>3.376417831706674E-2</v>
      </c>
      <c r="AC160">
        <v>15164</v>
      </c>
      <c r="AD160">
        <f t="shared" si="42"/>
        <v>128821</v>
      </c>
      <c r="AE160" s="23">
        <f t="shared" si="43"/>
        <v>0.39375000000000004</v>
      </c>
      <c r="AG160">
        <f t="shared" si="35"/>
        <v>15164</v>
      </c>
      <c r="AH160">
        <v>7626</v>
      </c>
      <c r="AI160">
        <f t="shared" si="36"/>
        <v>7538</v>
      </c>
      <c r="AJ160">
        <f t="shared" si="44"/>
        <v>42202</v>
      </c>
      <c r="AK160">
        <f t="shared" si="46"/>
        <v>3516.8333333333335</v>
      </c>
      <c r="AL160">
        <f t="shared" si="45"/>
        <v>86619</v>
      </c>
      <c r="AM160" s="22">
        <v>8.1838565022421525E-2</v>
      </c>
    </row>
    <row r="161" spans="1:39" x14ac:dyDescent="0.3">
      <c r="A161" s="21" t="s">
        <v>251</v>
      </c>
      <c r="B161">
        <v>3186</v>
      </c>
      <c r="D161">
        <f t="shared" si="37"/>
        <v>30156</v>
      </c>
      <c r="F161">
        <v>1559</v>
      </c>
      <c r="H161">
        <f t="shared" si="38"/>
        <v>14821</v>
      </c>
      <c r="J161">
        <v>575</v>
      </c>
      <c r="L161">
        <f t="shared" si="39"/>
        <v>5522</v>
      </c>
      <c r="N161">
        <f>'From State&amp;Country +Charts'!F174</f>
        <v>458</v>
      </c>
      <c r="P161">
        <f t="shared" si="40"/>
        <v>4158</v>
      </c>
      <c r="R161">
        <f>'From State&amp;Country +Charts'!O174</f>
        <v>454</v>
      </c>
      <c r="T161">
        <f t="shared" si="41"/>
        <v>4731</v>
      </c>
      <c r="V161" s="8">
        <f t="shared" si="30"/>
        <v>0.22503178415030373</v>
      </c>
      <c r="W161" s="8">
        <f t="shared" si="31"/>
        <v>0.11011442294109337</v>
      </c>
      <c r="X161" s="8">
        <f t="shared" si="32"/>
        <v>4.061308094363611E-2</v>
      </c>
      <c r="Y161" s="8">
        <f t="shared" si="33"/>
        <v>3.2349201864670149E-2</v>
      </c>
      <c r="Z161" s="8">
        <f t="shared" si="34"/>
        <v>3.2066676084192683E-2</v>
      </c>
      <c r="AC161">
        <v>14158</v>
      </c>
      <c r="AD161">
        <f t="shared" si="42"/>
        <v>128960</v>
      </c>
      <c r="AE161" s="23">
        <f t="shared" si="43"/>
        <v>9.9151152007990184E-3</v>
      </c>
      <c r="AG161">
        <f t="shared" si="35"/>
        <v>14158</v>
      </c>
      <c r="AH161">
        <v>5114</v>
      </c>
      <c r="AI161">
        <f t="shared" si="36"/>
        <v>9044</v>
      </c>
      <c r="AJ161">
        <f t="shared" si="44"/>
        <v>43972</v>
      </c>
      <c r="AK161">
        <f t="shared" si="46"/>
        <v>3664.3333333333335</v>
      </c>
      <c r="AL161">
        <f t="shared" si="45"/>
        <v>84988</v>
      </c>
      <c r="AM161" s="22">
        <v>8.2426896454301457E-2</v>
      </c>
    </row>
    <row r="162" spans="1:39" x14ac:dyDescent="0.3">
      <c r="A162" s="21" t="s">
        <v>252</v>
      </c>
      <c r="B162">
        <v>2943</v>
      </c>
      <c r="D162">
        <f t="shared" si="37"/>
        <v>30582</v>
      </c>
      <c r="F162">
        <v>1627</v>
      </c>
      <c r="H162">
        <f t="shared" si="38"/>
        <v>15259</v>
      </c>
      <c r="J162">
        <v>571</v>
      </c>
      <c r="L162">
        <f t="shared" si="39"/>
        <v>5637</v>
      </c>
      <c r="N162">
        <f>'From State&amp;Country +Charts'!F175</f>
        <v>432</v>
      </c>
      <c r="P162">
        <f t="shared" si="40"/>
        <v>4258</v>
      </c>
      <c r="R162">
        <f>'From State&amp;Country +Charts'!O175</f>
        <v>498</v>
      </c>
      <c r="T162">
        <f t="shared" si="41"/>
        <v>4843</v>
      </c>
      <c r="V162" s="8">
        <f t="shared" si="30"/>
        <v>0.22026794401616645</v>
      </c>
      <c r="W162" s="8">
        <f t="shared" si="31"/>
        <v>0.12177232243095577</v>
      </c>
      <c r="X162" s="8">
        <f t="shared" si="32"/>
        <v>4.2736322131576979E-2</v>
      </c>
      <c r="Y162" s="8">
        <f t="shared" si="33"/>
        <v>3.2332909213382229E-2</v>
      </c>
      <c r="Z162" s="8">
        <f t="shared" si="34"/>
        <v>3.7272659232093407E-2</v>
      </c>
      <c r="AC162">
        <v>13361</v>
      </c>
      <c r="AD162">
        <f t="shared" si="42"/>
        <v>132036</v>
      </c>
      <c r="AE162" s="23">
        <f t="shared" si="43"/>
        <v>0.29907632474477386</v>
      </c>
      <c r="AG162">
        <f t="shared" si="35"/>
        <v>13361</v>
      </c>
      <c r="AH162">
        <v>9976</v>
      </c>
      <c r="AI162">
        <f t="shared" si="36"/>
        <v>3385</v>
      </c>
      <c r="AJ162">
        <f t="shared" si="44"/>
        <v>44663</v>
      </c>
      <c r="AK162">
        <f t="shared" si="46"/>
        <v>3721.9166666666665</v>
      </c>
      <c r="AL162">
        <f t="shared" si="45"/>
        <v>87373</v>
      </c>
      <c r="AM162" s="22">
        <v>9.0113015492852333E-2</v>
      </c>
    </row>
    <row r="163" spans="1:39" x14ac:dyDescent="0.3">
      <c r="A163" s="21" t="s">
        <v>253</v>
      </c>
      <c r="B163">
        <v>2792</v>
      </c>
      <c r="D163">
        <f t="shared" si="37"/>
        <v>31320</v>
      </c>
      <c r="F163">
        <v>1549</v>
      </c>
      <c r="H163">
        <f t="shared" si="38"/>
        <v>15865</v>
      </c>
      <c r="J163">
        <v>486</v>
      </c>
      <c r="L163">
        <f t="shared" si="39"/>
        <v>5760</v>
      </c>
      <c r="N163">
        <f>'From State&amp;Country +Charts'!F176</f>
        <v>374</v>
      </c>
      <c r="P163">
        <f t="shared" si="40"/>
        <v>4368</v>
      </c>
      <c r="R163">
        <f>'From State&amp;Country +Charts'!O176</f>
        <v>438</v>
      </c>
      <c r="T163">
        <f t="shared" si="41"/>
        <v>5000</v>
      </c>
      <c r="V163" s="8">
        <f t="shared" si="30"/>
        <v>0.22704724729608847</v>
      </c>
      <c r="W163" s="8">
        <f t="shared" si="31"/>
        <v>0.1259656826868342</v>
      </c>
      <c r="X163" s="8">
        <f t="shared" si="32"/>
        <v>3.9521834593803366E-2</v>
      </c>
      <c r="Y163" s="8">
        <f t="shared" si="33"/>
        <v>3.0413922094819874E-2</v>
      </c>
      <c r="Z163" s="8">
        <f t="shared" si="34"/>
        <v>3.561844352281044E-2</v>
      </c>
      <c r="AC163">
        <v>12297</v>
      </c>
      <c r="AD163">
        <f t="shared" si="42"/>
        <v>135896</v>
      </c>
      <c r="AE163" s="23">
        <f t="shared" si="43"/>
        <v>0.45750859310181347</v>
      </c>
      <c r="AG163">
        <f t="shared" si="35"/>
        <v>12297</v>
      </c>
      <c r="AH163">
        <v>6711</v>
      </c>
      <c r="AI163">
        <f t="shared" si="36"/>
        <v>5586</v>
      </c>
      <c r="AJ163">
        <f t="shared" si="44"/>
        <v>48821</v>
      </c>
      <c r="AK163">
        <f t="shared" si="46"/>
        <v>4068.4166666666665</v>
      </c>
      <c r="AL163">
        <f t="shared" si="45"/>
        <v>87075</v>
      </c>
      <c r="AM163" s="22">
        <v>9.4413271529641379E-2</v>
      </c>
    </row>
    <row r="164" spans="1:39" x14ac:dyDescent="0.3">
      <c r="A164" s="21" t="s">
        <v>254</v>
      </c>
      <c r="B164">
        <v>1235</v>
      </c>
      <c r="D164">
        <f t="shared" si="37"/>
        <v>30164</v>
      </c>
      <c r="F164">
        <v>699</v>
      </c>
      <c r="H164">
        <f t="shared" si="38"/>
        <v>15470</v>
      </c>
      <c r="J164">
        <v>235</v>
      </c>
      <c r="L164">
        <f t="shared" si="39"/>
        <v>5569</v>
      </c>
      <c r="N164">
        <f>'From State&amp;Country +Charts'!F177</f>
        <v>156</v>
      </c>
      <c r="P164">
        <f t="shared" si="40"/>
        <v>4232</v>
      </c>
      <c r="R164">
        <f>'From State&amp;Country +Charts'!O177</f>
        <v>191</v>
      </c>
      <c r="T164">
        <f t="shared" si="41"/>
        <v>4843</v>
      </c>
      <c r="V164" s="8">
        <f t="shared" si="30"/>
        <v>0.22085121602288985</v>
      </c>
      <c r="W164" s="8">
        <f t="shared" si="31"/>
        <v>0.125</v>
      </c>
      <c r="X164" s="8">
        <f t="shared" si="32"/>
        <v>4.2024320457796853E-2</v>
      </c>
      <c r="Y164" s="8">
        <f t="shared" si="33"/>
        <v>2.7896995708154508E-2</v>
      </c>
      <c r="Z164" s="8">
        <f t="shared" si="34"/>
        <v>3.415593705293276E-2</v>
      </c>
      <c r="AC164">
        <v>5592</v>
      </c>
      <c r="AD164">
        <f t="shared" si="42"/>
        <v>131568</v>
      </c>
      <c r="AE164" s="23">
        <f t="shared" si="43"/>
        <v>-0.43629032258064515</v>
      </c>
      <c r="AG164">
        <f t="shared" si="35"/>
        <v>5592</v>
      </c>
      <c r="AH164">
        <v>6373</v>
      </c>
      <c r="AI164">
        <f t="shared" si="36"/>
        <v>-781</v>
      </c>
      <c r="AJ164">
        <f t="shared" si="44"/>
        <v>44853</v>
      </c>
      <c r="AK164">
        <f t="shared" si="46"/>
        <v>3737.75</v>
      </c>
      <c r="AL164">
        <f t="shared" si="45"/>
        <v>86715</v>
      </c>
      <c r="AM164" s="22">
        <v>9.2274678111587988E-2</v>
      </c>
    </row>
    <row r="165" spans="1:39" x14ac:dyDescent="0.3">
      <c r="A165" s="21" t="s">
        <v>255</v>
      </c>
      <c r="B165">
        <v>2823</v>
      </c>
      <c r="D165">
        <f t="shared" si="37"/>
        <v>30697</v>
      </c>
      <c r="F165">
        <v>1597</v>
      </c>
      <c r="H165">
        <f t="shared" si="38"/>
        <v>16004</v>
      </c>
      <c r="J165">
        <v>579</v>
      </c>
      <c r="L165">
        <f t="shared" si="39"/>
        <v>5772</v>
      </c>
      <c r="N165">
        <f>'From State&amp;Country +Charts'!F178</f>
        <v>403</v>
      </c>
      <c r="P165">
        <f t="shared" si="40"/>
        <v>4318</v>
      </c>
      <c r="R165">
        <f>'From State&amp;Country +Charts'!O178</f>
        <v>512</v>
      </c>
      <c r="T165">
        <f t="shared" si="41"/>
        <v>4969</v>
      </c>
      <c r="V165" s="8">
        <f t="shared" si="30"/>
        <v>0.21344321790412824</v>
      </c>
      <c r="W165" s="8">
        <f t="shared" si="31"/>
        <v>0.12074701345833963</v>
      </c>
      <c r="X165" s="8">
        <f t="shared" si="32"/>
        <v>4.3777408135490699E-2</v>
      </c>
      <c r="Y165" s="8">
        <f t="shared" si="33"/>
        <v>3.04702858006956E-2</v>
      </c>
      <c r="Z165" s="8">
        <f t="shared" si="34"/>
        <v>3.871162861031302E-2</v>
      </c>
      <c r="AC165">
        <v>13226</v>
      </c>
      <c r="AD165">
        <f t="shared" si="42"/>
        <v>135399</v>
      </c>
      <c r="AE165" s="23">
        <f t="shared" si="43"/>
        <v>0.40777009047365631</v>
      </c>
      <c r="AG165">
        <f t="shared" si="35"/>
        <v>13226</v>
      </c>
      <c r="AH165">
        <v>7896</v>
      </c>
      <c r="AI165">
        <f t="shared" si="36"/>
        <v>5330</v>
      </c>
      <c r="AJ165">
        <f t="shared" si="44"/>
        <v>44641</v>
      </c>
      <c r="AK165">
        <f t="shared" si="46"/>
        <v>3720.0833333333335</v>
      </c>
      <c r="AL165">
        <f t="shared" si="45"/>
        <v>90758</v>
      </c>
      <c r="AM165" s="22">
        <v>8.5815817329502497E-2</v>
      </c>
    </row>
    <row r="166" spans="1:39" x14ac:dyDescent="0.3">
      <c r="A166" s="21" t="s">
        <v>256</v>
      </c>
      <c r="B166">
        <v>2308</v>
      </c>
      <c r="D166">
        <f t="shared" si="37"/>
        <v>30991</v>
      </c>
      <c r="F166">
        <v>1295</v>
      </c>
      <c r="H166">
        <f t="shared" si="38"/>
        <v>16281</v>
      </c>
      <c r="J166">
        <v>487</v>
      </c>
      <c r="L166">
        <f t="shared" si="39"/>
        <v>5892</v>
      </c>
      <c r="N166">
        <f>'From State&amp;Country +Charts'!F179</f>
        <v>347</v>
      </c>
      <c r="P166">
        <f t="shared" si="40"/>
        <v>4427</v>
      </c>
      <c r="R166">
        <f>'From State&amp;Country +Charts'!O179</f>
        <v>420</v>
      </c>
      <c r="T166">
        <f t="shared" si="41"/>
        <v>5059</v>
      </c>
      <c r="V166" s="8">
        <f t="shared" si="30"/>
        <v>0.21149088243379455</v>
      </c>
      <c r="W166" s="8">
        <f t="shared" si="31"/>
        <v>0.11866581141757537</v>
      </c>
      <c r="X166" s="8">
        <f t="shared" si="32"/>
        <v>4.4625675799505174E-2</v>
      </c>
      <c r="Y166" s="8">
        <f t="shared" si="33"/>
        <v>3.1796939430037571E-2</v>
      </c>
      <c r="Z166" s="8">
        <f t="shared" si="34"/>
        <v>3.8486209108402822E-2</v>
      </c>
      <c r="AC166">
        <v>10913</v>
      </c>
      <c r="AD166">
        <f t="shared" si="42"/>
        <v>138025</v>
      </c>
      <c r="AE166" s="23">
        <f t="shared" si="43"/>
        <v>0.316881863159165</v>
      </c>
      <c r="AG166">
        <f t="shared" si="35"/>
        <v>10913</v>
      </c>
      <c r="AH166">
        <v>5870</v>
      </c>
      <c r="AI166">
        <f t="shared" si="36"/>
        <v>5043</v>
      </c>
      <c r="AJ166">
        <f t="shared" si="44"/>
        <v>50364</v>
      </c>
      <c r="AK166">
        <f t="shared" si="46"/>
        <v>4197</v>
      </c>
      <c r="AL166">
        <f t="shared" si="45"/>
        <v>87661</v>
      </c>
      <c r="AM166" s="22">
        <v>8.6868871987537802E-2</v>
      </c>
    </row>
    <row r="167" spans="1:39" x14ac:dyDescent="0.3">
      <c r="A167" s="21" t="s">
        <v>257</v>
      </c>
      <c r="B167">
        <v>3023</v>
      </c>
      <c r="D167">
        <f t="shared" si="37"/>
        <v>31202</v>
      </c>
      <c r="F167">
        <v>1688</v>
      </c>
      <c r="H167">
        <f t="shared" si="38"/>
        <v>16502</v>
      </c>
      <c r="J167">
        <v>629</v>
      </c>
      <c r="L167">
        <f t="shared" si="39"/>
        <v>6040</v>
      </c>
      <c r="N167">
        <f>'From State&amp;Country +Charts'!F180</f>
        <v>445</v>
      </c>
      <c r="P167">
        <f t="shared" si="40"/>
        <v>4525</v>
      </c>
      <c r="R167">
        <f>'From State&amp;Country +Charts'!O180</f>
        <v>532</v>
      </c>
      <c r="T167">
        <f t="shared" si="41"/>
        <v>5110</v>
      </c>
      <c r="V167" s="8">
        <f t="shared" si="30"/>
        <v>0.21545150024944765</v>
      </c>
      <c r="W167" s="8">
        <f t="shared" si="31"/>
        <v>0.1203050388425629</v>
      </c>
      <c r="X167" s="8">
        <f t="shared" si="32"/>
        <v>4.4829306535528475E-2</v>
      </c>
      <c r="Y167" s="8">
        <f t="shared" si="33"/>
        <v>3.1715487135628252E-2</v>
      </c>
      <c r="Z167" s="8">
        <f t="shared" si="34"/>
        <v>3.7916043047537595E-2</v>
      </c>
      <c r="AC167">
        <v>14031</v>
      </c>
      <c r="AD167">
        <f t="shared" si="42"/>
        <v>140271</v>
      </c>
      <c r="AE167" s="23">
        <f t="shared" si="43"/>
        <v>0.19058124734832416</v>
      </c>
      <c r="AG167">
        <f t="shared" si="35"/>
        <v>14031</v>
      </c>
      <c r="AH167">
        <v>4903</v>
      </c>
      <c r="AI167">
        <f t="shared" si="36"/>
        <v>9128</v>
      </c>
      <c r="AJ167">
        <f t="shared" si="44"/>
        <v>57805</v>
      </c>
      <c r="AK167">
        <f t="shared" si="46"/>
        <v>4817.083333333333</v>
      </c>
      <c r="AL167">
        <f t="shared" si="45"/>
        <v>82466</v>
      </c>
      <c r="AM167" s="22">
        <v>8.7449219585204185E-2</v>
      </c>
    </row>
    <row r="168" spans="1:39" x14ac:dyDescent="0.3">
      <c r="A168" s="21" t="s">
        <v>258</v>
      </c>
      <c r="B168">
        <v>2197</v>
      </c>
      <c r="D168">
        <f t="shared" si="37"/>
        <v>31318</v>
      </c>
      <c r="F168">
        <v>1377</v>
      </c>
      <c r="H168">
        <f t="shared" si="38"/>
        <v>16805</v>
      </c>
      <c r="J168">
        <v>477</v>
      </c>
      <c r="L168">
        <f t="shared" si="39"/>
        <v>6126</v>
      </c>
      <c r="N168">
        <f>'From State&amp;Country +Charts'!F181</f>
        <v>360</v>
      </c>
      <c r="P168">
        <f t="shared" si="40"/>
        <v>4585</v>
      </c>
      <c r="R168">
        <f>'From State&amp;Country +Charts'!O181</f>
        <v>414</v>
      </c>
      <c r="T168">
        <f t="shared" si="41"/>
        <v>5189</v>
      </c>
      <c r="V168" s="8">
        <f t="shared" si="30"/>
        <v>0.20384115791426982</v>
      </c>
      <c r="W168" s="8">
        <f t="shared" si="31"/>
        <v>0.12776025236593061</v>
      </c>
      <c r="X168" s="8">
        <f t="shared" si="32"/>
        <v>4.4256819447021714E-2</v>
      </c>
      <c r="Y168" s="8">
        <f t="shared" si="33"/>
        <v>3.3401373167563558E-2</v>
      </c>
      <c r="Z168" s="8">
        <f t="shared" si="34"/>
        <v>3.8411579142698091E-2</v>
      </c>
      <c r="AC168">
        <v>10778</v>
      </c>
      <c r="AD168">
        <f t="shared" si="42"/>
        <v>142137</v>
      </c>
      <c r="AE168" s="23">
        <f t="shared" si="43"/>
        <v>0.20938061041292633</v>
      </c>
      <c r="AG168">
        <f t="shared" si="35"/>
        <v>10778</v>
      </c>
      <c r="AH168">
        <v>6054</v>
      </c>
      <c r="AI168">
        <f t="shared" si="36"/>
        <v>4724</v>
      </c>
      <c r="AJ168">
        <f t="shared" si="44"/>
        <v>59410</v>
      </c>
      <c r="AK168">
        <f t="shared" si="46"/>
        <v>4950.833333333333</v>
      </c>
      <c r="AL168">
        <f t="shared" si="45"/>
        <v>82727</v>
      </c>
      <c r="AM168" s="22">
        <v>9.3152718500649476E-2</v>
      </c>
    </row>
    <row r="169" spans="1:39" x14ac:dyDescent="0.3">
      <c r="A169" s="21" t="s">
        <v>259</v>
      </c>
      <c r="B169">
        <v>3352</v>
      </c>
      <c r="D169">
        <f t="shared" si="37"/>
        <v>32552</v>
      </c>
      <c r="F169">
        <v>1879</v>
      </c>
      <c r="H169">
        <f t="shared" si="38"/>
        <v>17562</v>
      </c>
      <c r="J169">
        <v>630</v>
      </c>
      <c r="L169">
        <f t="shared" si="39"/>
        <v>6378</v>
      </c>
      <c r="N169">
        <f>'From State&amp;Country +Charts'!F182</f>
        <v>513</v>
      </c>
      <c r="P169">
        <f t="shared" si="40"/>
        <v>4811</v>
      </c>
      <c r="R169">
        <f>'From State&amp;Country +Charts'!O182</f>
        <v>631</v>
      </c>
      <c r="T169">
        <f t="shared" si="41"/>
        <v>5470</v>
      </c>
      <c r="V169" s="8">
        <f t="shared" si="30"/>
        <v>0.20947381577302837</v>
      </c>
      <c r="W169" s="8">
        <f t="shared" si="31"/>
        <v>0.1174228221472316</v>
      </c>
      <c r="X169" s="8">
        <f t="shared" si="32"/>
        <v>3.937007874015748E-2</v>
      </c>
      <c r="Y169" s="8">
        <f t="shared" si="33"/>
        <v>3.2058492688413945E-2</v>
      </c>
      <c r="Z169" s="8">
        <f t="shared" si="34"/>
        <v>3.943257092863392E-2</v>
      </c>
      <c r="AC169">
        <v>16002</v>
      </c>
      <c r="AD169">
        <f t="shared" si="42"/>
        <v>149098</v>
      </c>
      <c r="AE169" s="23">
        <f t="shared" si="43"/>
        <v>0.76993695387678351</v>
      </c>
      <c r="AG169">
        <f t="shared" si="35"/>
        <v>16002</v>
      </c>
      <c r="AH169">
        <v>5980</v>
      </c>
      <c r="AI169">
        <f t="shared" si="36"/>
        <v>10022</v>
      </c>
      <c r="AJ169">
        <f t="shared" si="44"/>
        <v>68436</v>
      </c>
      <c r="AK169">
        <f t="shared" si="46"/>
        <v>5703</v>
      </c>
      <c r="AL169">
        <f t="shared" si="45"/>
        <v>80662</v>
      </c>
      <c r="AM169" s="22">
        <v>8.6239220097487815E-2</v>
      </c>
    </row>
    <row r="170" spans="1:39" x14ac:dyDescent="0.3">
      <c r="A170" s="21" t="s">
        <v>260</v>
      </c>
      <c r="B170">
        <v>2395</v>
      </c>
      <c r="D170">
        <f t="shared" si="37"/>
        <v>32165</v>
      </c>
      <c r="F170">
        <v>1331</v>
      </c>
      <c r="H170">
        <f t="shared" si="38"/>
        <v>17432</v>
      </c>
      <c r="J170">
        <v>519</v>
      </c>
      <c r="L170">
        <f t="shared" si="39"/>
        <v>6329</v>
      </c>
      <c r="N170">
        <f>'From State&amp;Country +Charts'!F183</f>
        <v>382</v>
      </c>
      <c r="P170">
        <f t="shared" si="40"/>
        <v>4750</v>
      </c>
      <c r="R170">
        <f>'From State&amp;Country +Charts'!O183</f>
        <v>386</v>
      </c>
      <c r="T170">
        <f t="shared" si="41"/>
        <v>5435</v>
      </c>
      <c r="V170" s="8">
        <f t="shared" si="30"/>
        <v>0.21034603899525733</v>
      </c>
      <c r="W170" s="8">
        <f t="shared" si="31"/>
        <v>0.11689794484454594</v>
      </c>
      <c r="X170" s="8">
        <f t="shared" si="32"/>
        <v>4.5582294045318814E-2</v>
      </c>
      <c r="Y170" s="8">
        <f t="shared" si="33"/>
        <v>3.3549973651853152E-2</v>
      </c>
      <c r="Z170" s="8">
        <f t="shared" si="34"/>
        <v>3.3901282276479885E-2</v>
      </c>
      <c r="AC170">
        <v>11386</v>
      </c>
      <c r="AD170">
        <f t="shared" si="42"/>
        <v>148025</v>
      </c>
      <c r="AE170" s="23">
        <f t="shared" si="43"/>
        <v>-8.6122481740107504E-2</v>
      </c>
      <c r="AG170">
        <f t="shared" si="35"/>
        <v>11386</v>
      </c>
      <c r="AH170">
        <v>8132</v>
      </c>
      <c r="AI170">
        <f t="shared" si="36"/>
        <v>3254</v>
      </c>
      <c r="AJ170">
        <f t="shared" si="44"/>
        <v>65842</v>
      </c>
      <c r="AK170">
        <f t="shared" si="46"/>
        <v>5486.833333333333</v>
      </c>
      <c r="AL170">
        <f t="shared" si="45"/>
        <v>82183</v>
      </c>
      <c r="AM170" s="22">
        <v>8.5280168628139821E-2</v>
      </c>
    </row>
    <row r="171" spans="1:39" x14ac:dyDescent="0.3">
      <c r="A171" s="21" t="s">
        <v>261</v>
      </c>
      <c r="B171">
        <v>2571</v>
      </c>
      <c r="D171">
        <f t="shared" si="37"/>
        <v>32237</v>
      </c>
      <c r="F171">
        <v>1376</v>
      </c>
      <c r="H171">
        <f t="shared" si="38"/>
        <v>17621</v>
      </c>
      <c r="J171">
        <v>541</v>
      </c>
      <c r="L171">
        <f t="shared" si="39"/>
        <v>6396</v>
      </c>
      <c r="N171">
        <f>'From State&amp;Country +Charts'!F184</f>
        <v>381</v>
      </c>
      <c r="P171">
        <f t="shared" si="40"/>
        <v>4773</v>
      </c>
      <c r="R171">
        <f>'From State&amp;Country +Charts'!O184</f>
        <v>434</v>
      </c>
      <c r="T171">
        <f t="shared" si="41"/>
        <v>5422</v>
      </c>
      <c r="V171" s="8">
        <f t="shared" si="30"/>
        <v>0.21051338737410955</v>
      </c>
      <c r="W171" s="8">
        <f t="shared" si="31"/>
        <v>0.11266683042659462</v>
      </c>
      <c r="X171" s="8">
        <f t="shared" si="32"/>
        <v>4.4297060509293378E-2</v>
      </c>
      <c r="Y171" s="8">
        <f t="shared" si="33"/>
        <v>3.1196266273642841E-2</v>
      </c>
      <c r="Z171" s="8">
        <f t="shared" si="34"/>
        <v>3.5535904364202078E-2</v>
      </c>
      <c r="AC171">
        <v>12213</v>
      </c>
      <c r="AD171">
        <f t="shared" si="42"/>
        <v>149121</v>
      </c>
      <c r="AE171" s="23">
        <f t="shared" si="43"/>
        <v>9.8587748493298655E-2</v>
      </c>
      <c r="AG171">
        <f t="shared" si="35"/>
        <v>12213</v>
      </c>
      <c r="AH171">
        <v>6976</v>
      </c>
      <c r="AI171">
        <f t="shared" si="36"/>
        <v>5237</v>
      </c>
      <c r="AJ171">
        <f t="shared" si="44"/>
        <v>67510</v>
      </c>
      <c r="AK171">
        <f t="shared" si="46"/>
        <v>5625.833333333333</v>
      </c>
      <c r="AL171">
        <f t="shared" si="45"/>
        <v>81611</v>
      </c>
      <c r="AM171" s="22">
        <v>8.400884303610906E-2</v>
      </c>
    </row>
    <row r="172" spans="1:39" x14ac:dyDescent="0.3">
      <c r="A172" s="21" t="s">
        <v>262</v>
      </c>
      <c r="B172">
        <v>3213</v>
      </c>
      <c r="D172">
        <f t="shared" si="37"/>
        <v>32038</v>
      </c>
      <c r="F172">
        <v>1882</v>
      </c>
      <c r="H172">
        <f t="shared" si="38"/>
        <v>17859</v>
      </c>
      <c r="J172">
        <v>706</v>
      </c>
      <c r="L172">
        <f t="shared" si="39"/>
        <v>6435</v>
      </c>
      <c r="N172">
        <f>'From State&amp;Country +Charts'!F185</f>
        <v>494</v>
      </c>
      <c r="P172">
        <f t="shared" si="40"/>
        <v>4745</v>
      </c>
      <c r="R172">
        <f>'From State&amp;Country +Charts'!O185</f>
        <v>562</v>
      </c>
      <c r="T172">
        <f t="shared" si="41"/>
        <v>5472</v>
      </c>
      <c r="V172" s="8">
        <f t="shared" si="30"/>
        <v>0.20241920241920242</v>
      </c>
      <c r="W172" s="8">
        <f t="shared" si="31"/>
        <v>0.11856611856611857</v>
      </c>
      <c r="X172" s="8">
        <f t="shared" si="32"/>
        <v>4.447804447804448E-2</v>
      </c>
      <c r="Y172" s="8">
        <f t="shared" si="33"/>
        <v>3.1122031122031123E-2</v>
      </c>
      <c r="Z172" s="8">
        <f t="shared" si="34"/>
        <v>3.5406035406035409E-2</v>
      </c>
      <c r="AC172">
        <v>15873</v>
      </c>
      <c r="AD172">
        <f t="shared" si="42"/>
        <v>149830</v>
      </c>
      <c r="AE172" s="23">
        <f t="shared" si="43"/>
        <v>4.6755473489844324E-2</v>
      </c>
      <c r="AG172">
        <f t="shared" si="35"/>
        <v>15873</v>
      </c>
      <c r="AH172">
        <v>4323</v>
      </c>
      <c r="AI172">
        <f t="shared" si="36"/>
        <v>11550</v>
      </c>
      <c r="AJ172">
        <f t="shared" si="44"/>
        <v>71522</v>
      </c>
      <c r="AK172">
        <f t="shared" si="46"/>
        <v>5960.166666666667</v>
      </c>
      <c r="AL172">
        <f t="shared" si="45"/>
        <v>78308</v>
      </c>
      <c r="AM172" s="22">
        <v>8.7507087507087508E-2</v>
      </c>
    </row>
    <row r="173" spans="1:39" x14ac:dyDescent="0.3">
      <c r="A173" s="21" t="s">
        <v>263</v>
      </c>
      <c r="B173">
        <v>2661</v>
      </c>
      <c r="D173">
        <f t="shared" si="37"/>
        <v>31513</v>
      </c>
      <c r="F173">
        <v>1596</v>
      </c>
      <c r="H173">
        <f t="shared" si="38"/>
        <v>17896</v>
      </c>
      <c r="J173">
        <v>538</v>
      </c>
      <c r="L173">
        <f t="shared" si="39"/>
        <v>6398</v>
      </c>
      <c r="N173">
        <f>'From State&amp;Country +Charts'!F186</f>
        <v>389</v>
      </c>
      <c r="P173">
        <f t="shared" si="40"/>
        <v>4676</v>
      </c>
      <c r="R173">
        <f>'From State&amp;Country +Charts'!O186</f>
        <v>489</v>
      </c>
      <c r="T173">
        <f t="shared" si="41"/>
        <v>5507</v>
      </c>
      <c r="V173" s="8">
        <f t="shared" si="30"/>
        <v>0.20244978697504565</v>
      </c>
      <c r="W173" s="8">
        <f t="shared" si="31"/>
        <v>0.12142422398052344</v>
      </c>
      <c r="X173" s="8">
        <f t="shared" si="32"/>
        <v>4.0931223371880709E-2</v>
      </c>
      <c r="Y173" s="8">
        <f t="shared" si="33"/>
        <v>2.9595252586731589E-2</v>
      </c>
      <c r="Z173" s="8">
        <f t="shared" si="34"/>
        <v>3.7203286670724284E-2</v>
      </c>
      <c r="AC173">
        <v>13144</v>
      </c>
      <c r="AD173">
        <f t="shared" si="42"/>
        <v>148816</v>
      </c>
      <c r="AE173" s="23">
        <f t="shared" si="43"/>
        <v>-7.162028535103826E-2</v>
      </c>
      <c r="AG173">
        <f t="shared" si="35"/>
        <v>13144</v>
      </c>
      <c r="AH173">
        <v>6586</v>
      </c>
      <c r="AI173">
        <f t="shared" si="36"/>
        <v>6558</v>
      </c>
      <c r="AJ173">
        <f t="shared" si="44"/>
        <v>69036</v>
      </c>
      <c r="AK173">
        <f t="shared" si="46"/>
        <v>5753</v>
      </c>
      <c r="AL173">
        <f t="shared" si="45"/>
        <v>79780</v>
      </c>
      <c r="AM173" s="22">
        <v>9.0687766281192933E-2</v>
      </c>
    </row>
    <row r="174" spans="1:39" x14ac:dyDescent="0.3">
      <c r="A174" s="21" t="s">
        <v>264</v>
      </c>
      <c r="B174">
        <v>2511</v>
      </c>
      <c r="D174">
        <f t="shared" si="37"/>
        <v>31081</v>
      </c>
      <c r="F174">
        <v>1513</v>
      </c>
      <c r="H174">
        <f t="shared" si="38"/>
        <v>17782</v>
      </c>
      <c r="J174">
        <v>533</v>
      </c>
      <c r="L174">
        <f t="shared" si="39"/>
        <v>6360</v>
      </c>
      <c r="N174">
        <f>'From State&amp;Country +Charts'!F187</f>
        <v>300</v>
      </c>
      <c r="P174">
        <f t="shared" si="40"/>
        <v>4544</v>
      </c>
      <c r="R174">
        <f>'From State&amp;Country +Charts'!O187</f>
        <v>418</v>
      </c>
      <c r="T174">
        <f t="shared" si="41"/>
        <v>5427</v>
      </c>
      <c r="V174" s="8">
        <f t="shared" si="30"/>
        <v>0.2107250755287009</v>
      </c>
      <c r="W174" s="8">
        <f t="shared" si="31"/>
        <v>0.12697213830144344</v>
      </c>
      <c r="X174" s="8">
        <f t="shared" si="32"/>
        <v>4.4729775092312858E-2</v>
      </c>
      <c r="Y174" s="8">
        <f t="shared" si="33"/>
        <v>2.5176233635448138E-2</v>
      </c>
      <c r="Z174" s="8">
        <f t="shared" si="34"/>
        <v>3.5078885532057735E-2</v>
      </c>
      <c r="AC174">
        <v>11916</v>
      </c>
      <c r="AD174">
        <f t="shared" si="42"/>
        <v>147371</v>
      </c>
      <c r="AE174" s="23">
        <f t="shared" si="43"/>
        <v>-0.10815058753087348</v>
      </c>
      <c r="AG174">
        <f t="shared" si="35"/>
        <v>11916</v>
      </c>
      <c r="AH174">
        <v>6870</v>
      </c>
      <c r="AI174">
        <f t="shared" si="36"/>
        <v>5046</v>
      </c>
      <c r="AJ174">
        <f t="shared" si="44"/>
        <v>70697</v>
      </c>
      <c r="AK174">
        <f t="shared" si="46"/>
        <v>5891.416666666667</v>
      </c>
      <c r="AL174">
        <f t="shared" si="45"/>
        <v>76674</v>
      </c>
      <c r="AM174" s="22">
        <v>9.8690835850956699E-2</v>
      </c>
    </row>
    <row r="175" spans="1:39" x14ac:dyDescent="0.3">
      <c r="A175" s="21" t="s">
        <v>265</v>
      </c>
      <c r="B175">
        <v>2512</v>
      </c>
      <c r="D175">
        <f t="shared" si="37"/>
        <v>30801</v>
      </c>
      <c r="F175">
        <v>1589</v>
      </c>
      <c r="H175">
        <f t="shared" si="38"/>
        <v>17822</v>
      </c>
      <c r="J175">
        <v>483</v>
      </c>
      <c r="L175">
        <f t="shared" si="39"/>
        <v>6357</v>
      </c>
      <c r="N175">
        <f>'From State&amp;Country +Charts'!F188</f>
        <v>366</v>
      </c>
      <c r="P175">
        <f t="shared" si="40"/>
        <v>4536</v>
      </c>
      <c r="R175">
        <f>'From State&amp;Country +Charts'!O188</f>
        <v>452</v>
      </c>
      <c r="T175">
        <f t="shared" si="41"/>
        <v>5441</v>
      </c>
      <c r="V175" s="8">
        <f t="shared" si="30"/>
        <v>0.2035161630073726</v>
      </c>
      <c r="W175" s="8">
        <f t="shared" si="31"/>
        <v>0.12873693591509358</v>
      </c>
      <c r="X175" s="8">
        <f t="shared" si="32"/>
        <v>3.9131491533662806E-2</v>
      </c>
      <c r="Y175" s="8">
        <f t="shared" si="33"/>
        <v>2.965243457830349E-2</v>
      </c>
      <c r="Z175" s="8">
        <f t="shared" si="34"/>
        <v>3.661994652839666E-2</v>
      </c>
      <c r="AC175">
        <v>12343</v>
      </c>
      <c r="AD175">
        <f t="shared" si="42"/>
        <v>147417</v>
      </c>
      <c r="AE175" s="23">
        <f t="shared" si="43"/>
        <v>3.7407497763681796E-3</v>
      </c>
      <c r="AG175">
        <f t="shared" si="35"/>
        <v>12343</v>
      </c>
      <c r="AH175">
        <v>3885</v>
      </c>
      <c r="AI175">
        <f t="shared" si="36"/>
        <v>8458</v>
      </c>
      <c r="AJ175">
        <f t="shared" si="44"/>
        <v>73569</v>
      </c>
      <c r="AK175">
        <f t="shared" si="46"/>
        <v>6130.75</v>
      </c>
      <c r="AL175">
        <f t="shared" si="45"/>
        <v>73848</v>
      </c>
      <c r="AM175" s="22">
        <v>0.10467471441302763</v>
      </c>
    </row>
    <row r="176" spans="1:39" x14ac:dyDescent="0.3">
      <c r="A176" s="21" t="s">
        <v>266</v>
      </c>
      <c r="B176">
        <v>1268</v>
      </c>
      <c r="D176">
        <f t="shared" si="37"/>
        <v>30834</v>
      </c>
      <c r="F176">
        <v>756</v>
      </c>
      <c r="H176">
        <f t="shared" si="38"/>
        <v>17879</v>
      </c>
      <c r="J176">
        <v>287</v>
      </c>
      <c r="L176">
        <f t="shared" si="39"/>
        <v>6409</v>
      </c>
      <c r="N176">
        <f>'From State&amp;Country +Charts'!F189</f>
        <v>182</v>
      </c>
      <c r="P176">
        <f t="shared" si="40"/>
        <v>4562</v>
      </c>
      <c r="R176">
        <f>'From State&amp;Country +Charts'!O189</f>
        <v>228</v>
      </c>
      <c r="T176">
        <f t="shared" si="41"/>
        <v>5478</v>
      </c>
      <c r="V176" s="8">
        <f t="shared" si="30"/>
        <v>0.19899560577526679</v>
      </c>
      <c r="W176" s="8">
        <f t="shared" si="31"/>
        <v>0.11864406779661017</v>
      </c>
      <c r="X176" s="8">
        <f t="shared" si="32"/>
        <v>4.5040803515379785E-2</v>
      </c>
      <c r="Y176" s="8">
        <f t="shared" si="33"/>
        <v>2.8562460765850596E-2</v>
      </c>
      <c r="Z176" s="8">
        <f t="shared" si="34"/>
        <v>3.5781544256120526E-2</v>
      </c>
      <c r="AC176">
        <v>6372</v>
      </c>
      <c r="AD176">
        <f t="shared" si="42"/>
        <v>148197</v>
      </c>
      <c r="AE176" s="23">
        <f t="shared" si="43"/>
        <v>0.13948497854077258</v>
      </c>
      <c r="AG176">
        <f t="shared" si="35"/>
        <v>6372</v>
      </c>
      <c r="AH176">
        <v>9514</v>
      </c>
      <c r="AI176">
        <f t="shared" si="36"/>
        <v>-3142</v>
      </c>
      <c r="AJ176">
        <f t="shared" si="44"/>
        <v>71208</v>
      </c>
      <c r="AK176">
        <f t="shared" si="46"/>
        <v>5934</v>
      </c>
      <c r="AL176">
        <f t="shared" si="45"/>
        <v>76989</v>
      </c>
      <c r="AM176" s="22">
        <v>9.8242310106716885E-2</v>
      </c>
    </row>
    <row r="177" spans="1:39" x14ac:dyDescent="0.3">
      <c r="A177" s="21" t="s">
        <v>279</v>
      </c>
      <c r="B177">
        <v>3480</v>
      </c>
      <c r="D177">
        <f t="shared" si="37"/>
        <v>31491</v>
      </c>
      <c r="F177">
        <v>2094</v>
      </c>
      <c r="H177">
        <f t="shared" si="38"/>
        <v>18376</v>
      </c>
      <c r="J177">
        <v>745</v>
      </c>
      <c r="L177">
        <f t="shared" si="39"/>
        <v>6575</v>
      </c>
      <c r="N177">
        <f>'From State&amp;Country +Charts'!F190</f>
        <v>460</v>
      </c>
      <c r="P177">
        <f t="shared" si="40"/>
        <v>4619</v>
      </c>
      <c r="R177">
        <f>'From State&amp;Country +Charts'!O190</f>
        <v>636</v>
      </c>
      <c r="T177">
        <f t="shared" si="41"/>
        <v>5602</v>
      </c>
      <c r="V177" s="8">
        <f t="shared" si="30"/>
        <v>0.20469384153873302</v>
      </c>
      <c r="W177" s="8">
        <f t="shared" si="31"/>
        <v>0.1231692253396859</v>
      </c>
      <c r="X177" s="8">
        <f t="shared" si="32"/>
        <v>4.3820951708723015E-2</v>
      </c>
      <c r="Y177" s="8">
        <f t="shared" si="33"/>
        <v>2.7057231927533676E-2</v>
      </c>
      <c r="Z177" s="8">
        <f t="shared" si="34"/>
        <v>3.7409564143285688E-2</v>
      </c>
      <c r="AC177">
        <v>17001</v>
      </c>
      <c r="AD177">
        <f t="shared" si="42"/>
        <v>151972</v>
      </c>
      <c r="AE177" s="23">
        <f t="shared" si="43"/>
        <v>0.28542265235142894</v>
      </c>
      <c r="AG177">
        <f t="shared" si="35"/>
        <v>17001</v>
      </c>
      <c r="AH177">
        <v>8653</v>
      </c>
      <c r="AI177">
        <f t="shared" si="36"/>
        <v>8348</v>
      </c>
      <c r="AJ177">
        <f t="shared" si="44"/>
        <v>74226</v>
      </c>
      <c r="AK177">
        <f t="shared" si="46"/>
        <v>6185.5</v>
      </c>
      <c r="AL177">
        <f t="shared" si="45"/>
        <v>77746</v>
      </c>
      <c r="AM177" s="22">
        <v>9.5935533203929182E-2</v>
      </c>
    </row>
    <row r="178" spans="1:39" x14ac:dyDescent="0.3">
      <c r="A178" s="21" t="s">
        <v>267</v>
      </c>
      <c r="B178">
        <v>2036</v>
      </c>
      <c r="D178">
        <f t="shared" si="37"/>
        <v>31219</v>
      </c>
      <c r="F178">
        <v>1306</v>
      </c>
      <c r="H178">
        <f t="shared" si="38"/>
        <v>18387</v>
      </c>
      <c r="J178">
        <v>453</v>
      </c>
      <c r="L178">
        <f t="shared" si="39"/>
        <v>6541</v>
      </c>
      <c r="N178">
        <f>'From State&amp;Country +Charts'!F191</f>
        <v>325</v>
      </c>
      <c r="P178">
        <f t="shared" si="40"/>
        <v>4597</v>
      </c>
      <c r="R178">
        <f>'From State&amp;Country +Charts'!O191</f>
        <v>389</v>
      </c>
      <c r="T178">
        <f t="shared" si="41"/>
        <v>5571</v>
      </c>
      <c r="V178" s="8">
        <f t="shared" si="30"/>
        <v>0.18806576759652688</v>
      </c>
      <c r="W178" s="8">
        <f t="shared" si="31"/>
        <v>0.12063550711250692</v>
      </c>
      <c r="X178" s="8">
        <f t="shared" si="32"/>
        <v>4.184370958802882E-2</v>
      </c>
      <c r="Y178" s="8">
        <f t="shared" si="33"/>
        <v>3.0020321448365046E-2</v>
      </c>
      <c r="Z178" s="8">
        <f t="shared" si="34"/>
        <v>3.5932015518196934E-2</v>
      </c>
      <c r="AC178">
        <v>10826</v>
      </c>
      <c r="AD178">
        <f t="shared" si="42"/>
        <v>151885</v>
      </c>
      <c r="AE178" s="23">
        <f t="shared" si="43"/>
        <v>-7.9721433153120413E-3</v>
      </c>
      <c r="AG178">
        <f t="shared" si="35"/>
        <v>10826</v>
      </c>
      <c r="AH178">
        <v>6923</v>
      </c>
      <c r="AI178">
        <f t="shared" si="36"/>
        <v>3903</v>
      </c>
      <c r="AJ178">
        <f t="shared" si="44"/>
        <v>73086</v>
      </c>
      <c r="AK178">
        <f t="shared" si="46"/>
        <v>6090.5</v>
      </c>
      <c r="AL178">
        <f t="shared" si="45"/>
        <v>78799</v>
      </c>
      <c r="AM178" s="22">
        <v>8.4703491594309996E-2</v>
      </c>
    </row>
    <row r="179" spans="1:39" x14ac:dyDescent="0.3">
      <c r="A179" s="21" t="s">
        <v>268</v>
      </c>
      <c r="B179">
        <v>2193</v>
      </c>
      <c r="D179">
        <f t="shared" si="37"/>
        <v>30389</v>
      </c>
      <c r="F179">
        <v>1348</v>
      </c>
      <c r="H179">
        <f t="shared" si="38"/>
        <v>18047</v>
      </c>
      <c r="J179">
        <v>442</v>
      </c>
      <c r="L179">
        <f t="shared" si="39"/>
        <v>6354</v>
      </c>
      <c r="N179">
        <f>'From State&amp;Country +Charts'!F192</f>
        <v>331</v>
      </c>
      <c r="P179">
        <f t="shared" si="40"/>
        <v>4483</v>
      </c>
      <c r="R179">
        <f>'From State&amp;Country +Charts'!O192</f>
        <v>423</v>
      </c>
      <c r="T179">
        <f t="shared" si="41"/>
        <v>5462</v>
      </c>
      <c r="V179" s="8">
        <f t="shared" si="30"/>
        <v>0.19785276073619631</v>
      </c>
      <c r="W179" s="8">
        <f t="shared" si="31"/>
        <v>0.12161674485745218</v>
      </c>
      <c r="X179" s="8">
        <f t="shared" si="32"/>
        <v>3.9877300613496931E-2</v>
      </c>
      <c r="Y179" s="8">
        <f t="shared" si="33"/>
        <v>2.9862865391555395E-2</v>
      </c>
      <c r="Z179" s="8">
        <f t="shared" si="34"/>
        <v>3.8163118007939374E-2</v>
      </c>
      <c r="AC179">
        <v>11084</v>
      </c>
      <c r="AD179">
        <f t="shared" si="42"/>
        <v>148938</v>
      </c>
      <c r="AE179" s="23">
        <f t="shared" si="43"/>
        <v>-0.21003492267122803</v>
      </c>
      <c r="AG179">
        <f t="shared" si="35"/>
        <v>11084</v>
      </c>
      <c r="AH179">
        <v>9162</v>
      </c>
      <c r="AI179">
        <f t="shared" si="36"/>
        <v>1922</v>
      </c>
      <c r="AJ179">
        <f t="shared" si="44"/>
        <v>65880</v>
      </c>
      <c r="AK179">
        <f t="shared" si="46"/>
        <v>5490</v>
      </c>
      <c r="AL179">
        <f t="shared" si="45"/>
        <v>83058</v>
      </c>
      <c r="AM179" s="22">
        <v>8.1919884518224462E-2</v>
      </c>
    </row>
    <row r="180" spans="1:39" x14ac:dyDescent="0.3">
      <c r="A180" s="21" t="s">
        <v>269</v>
      </c>
      <c r="B180">
        <v>2048</v>
      </c>
      <c r="D180">
        <f t="shared" si="37"/>
        <v>30240</v>
      </c>
      <c r="F180">
        <v>1394</v>
      </c>
      <c r="H180">
        <f t="shared" si="38"/>
        <v>18064</v>
      </c>
      <c r="J180">
        <v>433</v>
      </c>
      <c r="L180">
        <f t="shared" si="39"/>
        <v>6310</v>
      </c>
      <c r="N180">
        <f>'From State&amp;Country +Charts'!F193</f>
        <v>287</v>
      </c>
      <c r="P180">
        <f t="shared" si="40"/>
        <v>4410</v>
      </c>
      <c r="R180">
        <f>'From State&amp;Country +Charts'!O193</f>
        <v>374</v>
      </c>
      <c r="T180">
        <f t="shared" si="41"/>
        <v>5422</v>
      </c>
      <c r="V180" s="8">
        <f t="shared" si="30"/>
        <v>0.20080400039219531</v>
      </c>
      <c r="W180" s="8">
        <f t="shared" si="31"/>
        <v>0.13668006667320326</v>
      </c>
      <c r="X180" s="8">
        <f t="shared" si="32"/>
        <v>4.2455142661045199E-2</v>
      </c>
      <c r="Y180" s="8">
        <f t="shared" si="33"/>
        <v>2.8140013726835965E-2</v>
      </c>
      <c r="Z180" s="8">
        <f t="shared" si="34"/>
        <v>3.6670261790371604E-2</v>
      </c>
      <c r="AC180">
        <v>10199</v>
      </c>
      <c r="AD180">
        <f t="shared" si="42"/>
        <v>148359</v>
      </c>
      <c r="AE180" s="23">
        <f t="shared" si="43"/>
        <v>-5.3720541844498038E-2</v>
      </c>
      <c r="AG180">
        <f t="shared" si="35"/>
        <v>10199</v>
      </c>
      <c r="AH180">
        <v>7303</v>
      </c>
      <c r="AI180">
        <f t="shared" si="36"/>
        <v>2896</v>
      </c>
      <c r="AJ180">
        <f t="shared" si="44"/>
        <v>64052</v>
      </c>
      <c r="AK180">
        <f t="shared" si="46"/>
        <v>5337.666666666667</v>
      </c>
      <c r="AL180">
        <f t="shared" si="45"/>
        <v>84307</v>
      </c>
      <c r="AM180" s="22">
        <v>9.5695656436905585E-2</v>
      </c>
    </row>
    <row r="181" spans="1:39" x14ac:dyDescent="0.3">
      <c r="A181" s="21" t="s">
        <v>270</v>
      </c>
      <c r="B181">
        <v>2558</v>
      </c>
      <c r="D181">
        <f t="shared" si="37"/>
        <v>29446</v>
      </c>
      <c r="F181">
        <v>1606</v>
      </c>
      <c r="H181">
        <f t="shared" si="38"/>
        <v>17791</v>
      </c>
      <c r="J181">
        <v>534</v>
      </c>
      <c r="L181">
        <f t="shared" si="39"/>
        <v>6214</v>
      </c>
      <c r="N181">
        <f>'From State&amp;Country +Charts'!F194</f>
        <v>437</v>
      </c>
      <c r="P181">
        <f t="shared" si="40"/>
        <v>4334</v>
      </c>
      <c r="R181">
        <f>'From State&amp;Country +Charts'!O194</f>
        <v>452</v>
      </c>
      <c r="T181">
        <f t="shared" si="41"/>
        <v>5243</v>
      </c>
      <c r="V181" s="8">
        <f t="shared" si="30"/>
        <v>0.20372730168843581</v>
      </c>
      <c r="W181" s="8">
        <f t="shared" si="31"/>
        <v>0.12790697674418605</v>
      </c>
      <c r="X181" s="8">
        <f t="shared" si="32"/>
        <v>4.2529467983434217E-2</v>
      </c>
      <c r="Y181" s="8">
        <f t="shared" si="33"/>
        <v>3.4804077731761709E-2</v>
      </c>
      <c r="Z181" s="8">
        <f t="shared" si="34"/>
        <v>3.5998725708824467E-2</v>
      </c>
      <c r="AC181">
        <v>12556</v>
      </c>
      <c r="AD181">
        <f t="shared" si="42"/>
        <v>144913</v>
      </c>
      <c r="AE181" s="23">
        <f t="shared" si="43"/>
        <v>-0.21534808148981377</v>
      </c>
      <c r="AG181">
        <f t="shared" si="35"/>
        <v>12556</v>
      </c>
      <c r="AH181">
        <v>8931</v>
      </c>
      <c r="AI181">
        <f t="shared" si="36"/>
        <v>3625</v>
      </c>
      <c r="AJ181">
        <f t="shared" si="44"/>
        <v>57655</v>
      </c>
      <c r="AK181">
        <f t="shared" si="46"/>
        <v>4804.583333333333</v>
      </c>
      <c r="AL181">
        <f t="shared" si="45"/>
        <v>87258</v>
      </c>
      <c r="AM181" s="22">
        <v>9.2306467027715833E-2</v>
      </c>
    </row>
    <row r="182" spans="1:39" x14ac:dyDescent="0.3">
      <c r="A182" s="21" t="s">
        <v>271</v>
      </c>
      <c r="B182">
        <v>2070</v>
      </c>
      <c r="D182">
        <f t="shared" si="37"/>
        <v>29121</v>
      </c>
      <c r="F182">
        <v>1186</v>
      </c>
      <c r="H182">
        <f t="shared" si="38"/>
        <v>17646</v>
      </c>
      <c r="J182">
        <v>490</v>
      </c>
      <c r="L182">
        <f t="shared" si="39"/>
        <v>6185</v>
      </c>
      <c r="N182">
        <f>'From State&amp;Country +Charts'!F195</f>
        <v>333</v>
      </c>
      <c r="P182">
        <f t="shared" si="40"/>
        <v>4285</v>
      </c>
      <c r="R182">
        <f>'From State&amp;Country +Charts'!O195</f>
        <v>346</v>
      </c>
      <c r="T182">
        <f t="shared" si="41"/>
        <v>5203</v>
      </c>
      <c r="V182" s="8">
        <f t="shared" si="30"/>
        <v>0.19734960434741158</v>
      </c>
      <c r="W182" s="8">
        <f t="shared" si="31"/>
        <v>0.11307083611402421</v>
      </c>
      <c r="X182" s="8">
        <f t="shared" si="32"/>
        <v>4.6715606826198873E-2</v>
      </c>
      <c r="Y182" s="8">
        <f t="shared" si="33"/>
        <v>3.1747545047192294E-2</v>
      </c>
      <c r="Z182" s="8">
        <f t="shared" si="34"/>
        <v>3.2986938697683287E-2</v>
      </c>
      <c r="AC182">
        <v>10489</v>
      </c>
      <c r="AD182">
        <f t="shared" si="42"/>
        <v>144016</v>
      </c>
      <c r="AE182" s="23">
        <f t="shared" si="43"/>
        <v>-7.8780959072545231E-2</v>
      </c>
      <c r="AG182">
        <f t="shared" si="35"/>
        <v>10489</v>
      </c>
      <c r="AH182">
        <v>9687</v>
      </c>
      <c r="AI182">
        <f t="shared" si="36"/>
        <v>802</v>
      </c>
      <c r="AJ182">
        <f t="shared" si="44"/>
        <v>55203</v>
      </c>
      <c r="AK182">
        <f t="shared" si="46"/>
        <v>4600.25</v>
      </c>
      <c r="AL182">
        <f t="shared" si="45"/>
        <v>88813</v>
      </c>
      <c r="AM182" s="22">
        <v>7.9416531604538085E-2</v>
      </c>
    </row>
    <row r="183" spans="1:39" x14ac:dyDescent="0.3">
      <c r="A183" s="21" t="s">
        <v>272</v>
      </c>
      <c r="B183">
        <v>2409</v>
      </c>
      <c r="D183">
        <f t="shared" si="37"/>
        <v>28959</v>
      </c>
      <c r="F183">
        <v>1395</v>
      </c>
      <c r="H183">
        <f t="shared" si="38"/>
        <v>17665</v>
      </c>
      <c r="J183">
        <v>493</v>
      </c>
      <c r="L183">
        <f t="shared" si="39"/>
        <v>6137</v>
      </c>
      <c r="N183">
        <f>'From State&amp;Country +Charts'!F196</f>
        <v>384</v>
      </c>
      <c r="P183">
        <f t="shared" si="40"/>
        <v>4288</v>
      </c>
      <c r="R183">
        <f>'From State&amp;Country +Charts'!O196</f>
        <v>410</v>
      </c>
      <c r="T183">
        <f t="shared" si="41"/>
        <v>5179</v>
      </c>
      <c r="V183" s="8">
        <f t="shared" si="30"/>
        <v>0.20706549767921609</v>
      </c>
      <c r="W183" s="8">
        <f t="shared" si="31"/>
        <v>0.11990716864363074</v>
      </c>
      <c r="X183" s="8">
        <f t="shared" si="32"/>
        <v>4.2375795083376314E-2</v>
      </c>
      <c r="Y183" s="8">
        <f t="shared" si="33"/>
        <v>3.3006704486848892E-2</v>
      </c>
      <c r="Z183" s="8">
        <f t="shared" si="34"/>
        <v>3.5241533436479282E-2</v>
      </c>
      <c r="AC183">
        <v>11634</v>
      </c>
      <c r="AD183">
        <f t="shared" si="42"/>
        <v>143437</v>
      </c>
      <c r="AE183" s="23">
        <f t="shared" si="43"/>
        <v>-4.7408499140260352E-2</v>
      </c>
      <c r="AG183">
        <f t="shared" si="35"/>
        <v>11634</v>
      </c>
      <c r="AH183">
        <v>8963</v>
      </c>
      <c r="AI183">
        <f t="shared" si="36"/>
        <v>2671</v>
      </c>
      <c r="AJ183">
        <f t="shared" si="44"/>
        <v>52637</v>
      </c>
      <c r="AK183">
        <f t="shared" si="46"/>
        <v>4386.416666666667</v>
      </c>
      <c r="AL183">
        <f t="shared" si="45"/>
        <v>90800</v>
      </c>
      <c r="AM183" s="22">
        <v>8.5869004641567812E-2</v>
      </c>
    </row>
    <row r="184" spans="1:39" x14ac:dyDescent="0.3">
      <c r="A184" s="21" t="s">
        <v>273</v>
      </c>
      <c r="B184">
        <v>2925</v>
      </c>
      <c r="D184">
        <f t="shared" si="37"/>
        <v>28671</v>
      </c>
      <c r="F184">
        <v>1740</v>
      </c>
      <c r="H184">
        <f t="shared" si="38"/>
        <v>17523</v>
      </c>
      <c r="J184">
        <v>711</v>
      </c>
      <c r="L184">
        <f t="shared" si="39"/>
        <v>6142</v>
      </c>
      <c r="N184">
        <f>'From State&amp;Country +Charts'!F197</f>
        <v>488</v>
      </c>
      <c r="P184">
        <f t="shared" si="40"/>
        <v>4282</v>
      </c>
      <c r="R184">
        <f>'From State&amp;Country +Charts'!O197</f>
        <v>519</v>
      </c>
      <c r="T184">
        <f t="shared" si="41"/>
        <v>5136</v>
      </c>
      <c r="V184" s="8">
        <f t="shared" si="30"/>
        <v>0.20096186877361732</v>
      </c>
      <c r="W184" s="8">
        <f t="shared" si="31"/>
        <v>0.11954654757815183</v>
      </c>
      <c r="X184" s="8">
        <f t="shared" si="32"/>
        <v>4.8849192717279284E-2</v>
      </c>
      <c r="Y184" s="8">
        <f t="shared" si="33"/>
        <v>3.3527997251803505E-2</v>
      </c>
      <c r="Z184" s="8">
        <f t="shared" si="34"/>
        <v>3.5657849536241841E-2</v>
      </c>
      <c r="AC184">
        <v>14555</v>
      </c>
      <c r="AD184">
        <f t="shared" si="42"/>
        <v>142119</v>
      </c>
      <c r="AE184" s="23">
        <f t="shared" si="43"/>
        <v>-8.3034083034082995E-2</v>
      </c>
      <c r="AG184">
        <f t="shared" si="35"/>
        <v>14555</v>
      </c>
      <c r="AH184">
        <v>8340</v>
      </c>
      <c r="AI184">
        <f t="shared" si="36"/>
        <v>6215</v>
      </c>
      <c r="AJ184">
        <f t="shared" si="44"/>
        <v>47302</v>
      </c>
      <c r="AK184">
        <f t="shared" si="46"/>
        <v>3941.8333333333335</v>
      </c>
      <c r="AL184">
        <f t="shared" si="45"/>
        <v>94817</v>
      </c>
      <c r="AM184" s="22">
        <v>8.6911714187564409E-2</v>
      </c>
    </row>
    <row r="185" spans="1:39" x14ac:dyDescent="0.3">
      <c r="A185" s="21" t="s">
        <v>274</v>
      </c>
      <c r="B185">
        <v>2491</v>
      </c>
      <c r="D185">
        <f t="shared" si="37"/>
        <v>28501</v>
      </c>
      <c r="F185">
        <v>1616</v>
      </c>
      <c r="H185">
        <f t="shared" si="38"/>
        <v>17543</v>
      </c>
      <c r="J185">
        <v>607</v>
      </c>
      <c r="L185">
        <f t="shared" si="39"/>
        <v>6211</v>
      </c>
      <c r="N185">
        <f>'From State&amp;Country +Charts'!F198</f>
        <v>364</v>
      </c>
      <c r="P185">
        <f t="shared" si="40"/>
        <v>4257</v>
      </c>
      <c r="R185">
        <f>'From State&amp;Country +Charts'!O198</f>
        <v>451</v>
      </c>
      <c r="T185">
        <f t="shared" si="41"/>
        <v>5098</v>
      </c>
      <c r="V185" s="8">
        <f t="shared" si="30"/>
        <v>0.19688586784698073</v>
      </c>
      <c r="W185" s="8">
        <f t="shared" si="31"/>
        <v>0.12772684160607017</v>
      </c>
      <c r="X185" s="8">
        <f t="shared" si="32"/>
        <v>4.797660448940879E-2</v>
      </c>
      <c r="Y185" s="8">
        <f t="shared" si="33"/>
        <v>2.8770154916218781E-2</v>
      </c>
      <c r="Z185" s="8">
        <f t="shared" si="34"/>
        <v>3.5646538096743598E-2</v>
      </c>
      <c r="AC185">
        <v>12652</v>
      </c>
      <c r="AD185">
        <f t="shared" si="42"/>
        <v>141627</v>
      </c>
      <c r="AE185" s="23">
        <f t="shared" si="43"/>
        <v>-3.7431527693244093E-2</v>
      </c>
      <c r="AG185">
        <f t="shared" si="35"/>
        <v>12652</v>
      </c>
      <c r="AH185">
        <v>6972</v>
      </c>
      <c r="AI185">
        <f t="shared" si="36"/>
        <v>5680</v>
      </c>
      <c r="AJ185">
        <f t="shared" si="44"/>
        <v>46424</v>
      </c>
      <c r="AK185">
        <f t="shared" si="46"/>
        <v>3868.6666666666665</v>
      </c>
      <c r="AL185">
        <f t="shared" si="45"/>
        <v>95203</v>
      </c>
      <c r="AM185" s="22">
        <v>8.9472020233955105E-2</v>
      </c>
    </row>
    <row r="186" spans="1:39" x14ac:dyDescent="0.3">
      <c r="A186" s="21" t="s">
        <v>275</v>
      </c>
      <c r="B186">
        <v>2885</v>
      </c>
      <c r="D186">
        <f t="shared" si="37"/>
        <v>28875</v>
      </c>
      <c r="F186">
        <v>1910</v>
      </c>
      <c r="H186">
        <f t="shared" si="38"/>
        <v>17940</v>
      </c>
      <c r="J186">
        <v>633</v>
      </c>
      <c r="L186">
        <f t="shared" si="39"/>
        <v>6311</v>
      </c>
      <c r="N186">
        <f>'From State&amp;Country +Charts'!F199</f>
        <v>416</v>
      </c>
      <c r="P186">
        <f t="shared" si="40"/>
        <v>4373</v>
      </c>
      <c r="R186">
        <f>'From State&amp;Country +Charts'!O199</f>
        <v>636</v>
      </c>
      <c r="T186">
        <f t="shared" si="41"/>
        <v>5316</v>
      </c>
      <c r="V186" s="8">
        <f t="shared" si="30"/>
        <v>0.19649911456204877</v>
      </c>
      <c r="W186" s="8">
        <f t="shared" si="31"/>
        <v>0.13009126821958861</v>
      </c>
      <c r="X186" s="8">
        <f t="shared" si="32"/>
        <v>4.3114017163874134E-2</v>
      </c>
      <c r="Y186" s="8">
        <f t="shared" si="33"/>
        <v>2.8334014439449665E-2</v>
      </c>
      <c r="Z186" s="8">
        <f t="shared" si="34"/>
        <v>4.3318348998774008E-2</v>
      </c>
      <c r="AC186">
        <v>14682</v>
      </c>
      <c r="AD186">
        <f t="shared" si="42"/>
        <v>144393</v>
      </c>
      <c r="AE186" s="23">
        <f t="shared" si="43"/>
        <v>0.23212487411883176</v>
      </c>
      <c r="AG186">
        <f t="shared" si="35"/>
        <v>14682</v>
      </c>
      <c r="AH186">
        <v>9157</v>
      </c>
      <c r="AI186">
        <f t="shared" si="36"/>
        <v>5525</v>
      </c>
      <c r="AJ186">
        <f t="shared" si="44"/>
        <v>46903</v>
      </c>
      <c r="AK186">
        <f t="shared" si="46"/>
        <v>3908.5833333333335</v>
      </c>
      <c r="AL186">
        <f t="shared" si="45"/>
        <v>97490</v>
      </c>
      <c r="AM186" s="22">
        <v>9.5831630568042503E-2</v>
      </c>
    </row>
    <row r="187" spans="1:39" x14ac:dyDescent="0.3">
      <c r="A187" s="21" t="s">
        <v>276</v>
      </c>
      <c r="B187">
        <v>1839</v>
      </c>
      <c r="D187">
        <f t="shared" si="37"/>
        <v>28202</v>
      </c>
      <c r="F187">
        <v>1186</v>
      </c>
      <c r="H187">
        <f t="shared" si="38"/>
        <v>17537</v>
      </c>
      <c r="J187">
        <v>434</v>
      </c>
      <c r="L187">
        <f t="shared" si="39"/>
        <v>6262</v>
      </c>
      <c r="N187">
        <f>'From State&amp;Country +Charts'!F200</f>
        <v>286</v>
      </c>
      <c r="P187">
        <f t="shared" si="40"/>
        <v>4293</v>
      </c>
      <c r="R187">
        <f>'From State&amp;Country +Charts'!O200</f>
        <v>333</v>
      </c>
      <c r="T187">
        <f t="shared" si="41"/>
        <v>5197</v>
      </c>
      <c r="V187" s="8">
        <f t="shared" si="30"/>
        <v>0.20298013245033111</v>
      </c>
      <c r="W187" s="8">
        <f t="shared" si="31"/>
        <v>0.13090507726269315</v>
      </c>
      <c r="X187" s="8">
        <f t="shared" si="32"/>
        <v>4.7902869757174393E-2</v>
      </c>
      <c r="Y187" s="8">
        <f t="shared" si="33"/>
        <v>3.1567328918322299E-2</v>
      </c>
      <c r="Z187" s="8">
        <f t="shared" si="34"/>
        <v>3.6754966887417216E-2</v>
      </c>
      <c r="AC187">
        <v>9060</v>
      </c>
      <c r="AD187">
        <f t="shared" si="42"/>
        <v>141110</v>
      </c>
      <c r="AE187" s="23">
        <f t="shared" si="43"/>
        <v>-0.26598071781576604</v>
      </c>
      <c r="AG187">
        <f t="shared" si="35"/>
        <v>9060</v>
      </c>
      <c r="AH187">
        <v>6891</v>
      </c>
      <c r="AI187">
        <f t="shared" si="36"/>
        <v>2169</v>
      </c>
      <c r="AJ187">
        <f t="shared" si="44"/>
        <v>40614</v>
      </c>
      <c r="AK187">
        <f t="shared" si="46"/>
        <v>3384.5</v>
      </c>
      <c r="AL187">
        <f t="shared" si="45"/>
        <v>100496</v>
      </c>
      <c r="AM187" s="22">
        <v>8.9735099337748342E-2</v>
      </c>
    </row>
    <row r="188" spans="1:39" x14ac:dyDescent="0.3">
      <c r="A188" s="21" t="s">
        <v>277</v>
      </c>
      <c r="B188">
        <v>1617</v>
      </c>
      <c r="D188">
        <f t="shared" si="37"/>
        <v>28551</v>
      </c>
      <c r="F188">
        <v>1051</v>
      </c>
      <c r="H188">
        <f t="shared" si="38"/>
        <v>17832</v>
      </c>
      <c r="J188">
        <v>362</v>
      </c>
      <c r="L188">
        <f t="shared" si="39"/>
        <v>6337</v>
      </c>
      <c r="N188">
        <f>'From State&amp;Country +Charts'!F201</f>
        <v>256</v>
      </c>
      <c r="P188">
        <f t="shared" si="40"/>
        <v>4367</v>
      </c>
      <c r="R188">
        <f>'From State&amp;Country +Charts'!O201</f>
        <v>309</v>
      </c>
      <c r="T188">
        <f t="shared" si="41"/>
        <v>5278</v>
      </c>
      <c r="V188" s="8">
        <f t="shared" si="30"/>
        <v>0.2008695652173913</v>
      </c>
      <c r="W188" s="8">
        <f t="shared" si="31"/>
        <v>0.13055900621118013</v>
      </c>
      <c r="X188" s="8">
        <f t="shared" si="32"/>
        <v>4.4968944099378884E-2</v>
      </c>
      <c r="Y188" s="8">
        <f t="shared" si="33"/>
        <v>3.1801242236024846E-2</v>
      </c>
      <c r="Z188" s="8">
        <f t="shared" si="34"/>
        <v>3.8385093167701861E-2</v>
      </c>
      <c r="AC188">
        <v>8050</v>
      </c>
      <c r="AD188">
        <f t="shared" si="42"/>
        <v>142788</v>
      </c>
      <c r="AE188" s="23">
        <f t="shared" si="43"/>
        <v>0.26333961079723789</v>
      </c>
      <c r="AG188">
        <f t="shared" si="35"/>
        <v>8050</v>
      </c>
      <c r="AH188">
        <v>8134</v>
      </c>
      <c r="AI188">
        <f t="shared" si="36"/>
        <v>-84</v>
      </c>
      <c r="AJ188">
        <f t="shared" si="44"/>
        <v>43672</v>
      </c>
      <c r="AK188">
        <f t="shared" si="46"/>
        <v>3639.3333333333335</v>
      </c>
      <c r="AL188">
        <f t="shared" si="45"/>
        <v>99116</v>
      </c>
      <c r="AM188" s="22">
        <v>9.5900621118012425E-2</v>
      </c>
    </row>
    <row r="189" spans="1:39" x14ac:dyDescent="0.3">
      <c r="A189" s="21" t="s">
        <v>280</v>
      </c>
      <c r="B189">
        <v>2567</v>
      </c>
      <c r="D189">
        <f t="shared" si="37"/>
        <v>27638</v>
      </c>
      <c r="F189">
        <v>1761</v>
      </c>
      <c r="H189">
        <f t="shared" si="38"/>
        <v>17499</v>
      </c>
      <c r="J189">
        <v>593</v>
      </c>
      <c r="L189">
        <f t="shared" si="39"/>
        <v>6185</v>
      </c>
      <c r="N189">
        <f>'From State&amp;Country +Charts'!F202</f>
        <v>417</v>
      </c>
      <c r="P189">
        <f t="shared" si="40"/>
        <v>4324</v>
      </c>
      <c r="R189">
        <f>'From State&amp;Country +Charts'!O202</f>
        <v>543</v>
      </c>
      <c r="T189">
        <f t="shared" si="41"/>
        <v>5185</v>
      </c>
      <c r="V189" s="8">
        <f t="shared" si="30"/>
        <v>0.19706740365423001</v>
      </c>
      <c r="W189" s="8">
        <f t="shared" si="31"/>
        <v>0.13519115614923999</v>
      </c>
      <c r="X189" s="8">
        <f t="shared" si="32"/>
        <v>4.5524335943497619E-2</v>
      </c>
      <c r="Y189" s="8">
        <f t="shared" si="33"/>
        <v>3.2012897282358357E-2</v>
      </c>
      <c r="Z189" s="8">
        <f t="shared" si="34"/>
        <v>4.168585905112851E-2</v>
      </c>
      <c r="AC189">
        <v>13026</v>
      </c>
      <c r="AD189">
        <f t="shared" si="42"/>
        <v>138813</v>
      </c>
      <c r="AE189" s="23">
        <f t="shared" si="43"/>
        <v>-0.23380977589553553</v>
      </c>
      <c r="AG189">
        <f t="shared" si="35"/>
        <v>13026</v>
      </c>
      <c r="AH189">
        <v>9960</v>
      </c>
      <c r="AI189">
        <f t="shared" si="36"/>
        <v>3066</v>
      </c>
      <c r="AJ189">
        <f t="shared" si="44"/>
        <v>38390</v>
      </c>
      <c r="AK189">
        <f t="shared" si="46"/>
        <v>3199.1666666666665</v>
      </c>
      <c r="AL189">
        <f t="shared" si="45"/>
        <v>100423</v>
      </c>
      <c r="AM189" s="22">
        <v>9.0664824197758329E-2</v>
      </c>
    </row>
    <row r="190" spans="1:39" x14ac:dyDescent="0.3">
      <c r="A190" s="21" t="s">
        <v>278</v>
      </c>
      <c r="B190">
        <v>1844</v>
      </c>
      <c r="D190">
        <f t="shared" si="37"/>
        <v>27446</v>
      </c>
      <c r="F190">
        <v>1307</v>
      </c>
      <c r="H190">
        <f t="shared" si="38"/>
        <v>17500</v>
      </c>
      <c r="J190">
        <v>424</v>
      </c>
      <c r="L190">
        <f t="shared" si="39"/>
        <v>6156</v>
      </c>
      <c r="N190">
        <f>'From State&amp;Country +Charts'!F203</f>
        <v>288</v>
      </c>
      <c r="P190">
        <f t="shared" si="40"/>
        <v>4287</v>
      </c>
      <c r="R190">
        <f>'From State&amp;Country +Charts'!O203</f>
        <v>402</v>
      </c>
      <c r="T190">
        <f t="shared" si="41"/>
        <v>5198</v>
      </c>
      <c r="V190" s="8">
        <f t="shared" si="30"/>
        <v>0.18893442622950821</v>
      </c>
      <c r="W190" s="8">
        <f t="shared" si="31"/>
        <v>0.13391393442622951</v>
      </c>
      <c r="X190" s="8">
        <f t="shared" si="32"/>
        <v>4.3442622950819673E-2</v>
      </c>
      <c r="Y190" s="8">
        <f t="shared" si="33"/>
        <v>2.9508196721311476E-2</v>
      </c>
      <c r="Z190" s="8">
        <f t="shared" si="34"/>
        <v>4.1188524590163936E-2</v>
      </c>
      <c r="AC190">
        <v>9760</v>
      </c>
      <c r="AD190">
        <f t="shared" si="42"/>
        <v>137747</v>
      </c>
      <c r="AE190" s="23">
        <f t="shared" si="43"/>
        <v>-9.8466654350637395E-2</v>
      </c>
      <c r="AG190">
        <f t="shared" si="35"/>
        <v>9760</v>
      </c>
      <c r="AH190">
        <v>6469</v>
      </c>
      <c r="AI190">
        <f t="shared" si="36"/>
        <v>3291</v>
      </c>
      <c r="AJ190">
        <f t="shared" si="44"/>
        <v>37778</v>
      </c>
      <c r="AK190">
        <f t="shared" si="46"/>
        <v>3148.1666666666665</v>
      </c>
      <c r="AL190">
        <f t="shared" si="45"/>
        <v>99969</v>
      </c>
      <c r="AM190" s="22">
        <v>9.129098360655738E-2</v>
      </c>
    </row>
    <row r="191" spans="1:39" x14ac:dyDescent="0.3">
      <c r="A191" s="21" t="s">
        <v>281</v>
      </c>
      <c r="B191">
        <v>1907</v>
      </c>
      <c r="D191">
        <f t="shared" si="37"/>
        <v>27160</v>
      </c>
      <c r="F191">
        <v>1391</v>
      </c>
      <c r="H191">
        <f t="shared" si="38"/>
        <v>17543</v>
      </c>
      <c r="J191">
        <v>433</v>
      </c>
      <c r="L191">
        <f t="shared" si="39"/>
        <v>6147</v>
      </c>
      <c r="N191">
        <f>'From State&amp;Country +Charts'!F204</f>
        <v>312</v>
      </c>
      <c r="P191">
        <f t="shared" si="40"/>
        <v>4268</v>
      </c>
      <c r="R191">
        <f>'From State&amp;Country +Charts'!O204</f>
        <v>443</v>
      </c>
      <c r="T191">
        <f t="shared" si="41"/>
        <v>5218</v>
      </c>
      <c r="V191" s="8">
        <f t="shared" si="30"/>
        <v>0.19407693873397111</v>
      </c>
      <c r="W191" s="8">
        <f t="shared" si="31"/>
        <v>0.1415631996743334</v>
      </c>
      <c r="X191" s="8">
        <f t="shared" si="32"/>
        <v>4.4066761652757989E-2</v>
      </c>
      <c r="Y191" s="8">
        <f t="shared" si="33"/>
        <v>3.1752493384897211E-2</v>
      </c>
      <c r="Z191" s="8">
        <f t="shared" si="34"/>
        <v>4.5084469774068797E-2</v>
      </c>
      <c r="AC191">
        <v>9826</v>
      </c>
      <c r="AD191">
        <f t="shared" si="42"/>
        <v>136489</v>
      </c>
      <c r="AE191" s="23">
        <f t="shared" si="43"/>
        <v>-0.11349693251533743</v>
      </c>
      <c r="AG191">
        <f t="shared" si="35"/>
        <v>9826</v>
      </c>
      <c r="AH191">
        <v>7291</v>
      </c>
      <c r="AI191">
        <f t="shared" si="36"/>
        <v>2535</v>
      </c>
      <c r="AJ191">
        <f t="shared" si="44"/>
        <v>38391</v>
      </c>
      <c r="AK191">
        <f t="shared" si="46"/>
        <v>3199.25</v>
      </c>
      <c r="AL191">
        <f t="shared" si="45"/>
        <v>98098</v>
      </c>
      <c r="AM191" s="22">
        <v>9.9837166700590271E-2</v>
      </c>
    </row>
    <row r="192" spans="1:39" x14ac:dyDescent="0.3">
      <c r="A192" s="21" t="s">
        <v>282</v>
      </c>
      <c r="B192">
        <v>1803</v>
      </c>
      <c r="D192">
        <f t="shared" si="37"/>
        <v>26915</v>
      </c>
      <c r="F192">
        <v>1339</v>
      </c>
      <c r="H192">
        <f t="shared" si="38"/>
        <v>17488</v>
      </c>
      <c r="J192">
        <v>447</v>
      </c>
      <c r="L192">
        <f t="shared" si="39"/>
        <v>6161</v>
      </c>
      <c r="N192">
        <f>'From State&amp;Country +Charts'!F205</f>
        <v>311</v>
      </c>
      <c r="P192">
        <f t="shared" si="40"/>
        <v>4292</v>
      </c>
      <c r="R192">
        <f>'From State&amp;Country +Charts'!O205</f>
        <v>409</v>
      </c>
      <c r="T192">
        <f t="shared" si="41"/>
        <v>5253</v>
      </c>
      <c r="V192" s="8">
        <f t="shared" si="30"/>
        <v>0.19466637875188944</v>
      </c>
      <c r="W192" s="8">
        <f t="shared" si="31"/>
        <v>0.14456920751457569</v>
      </c>
      <c r="X192" s="8">
        <f t="shared" si="32"/>
        <v>4.8261714532498383E-2</v>
      </c>
      <c r="Y192" s="8">
        <f t="shared" si="33"/>
        <v>3.3578060893975387E-2</v>
      </c>
      <c r="Z192" s="8">
        <f t="shared" si="34"/>
        <v>4.415892895702872E-2</v>
      </c>
      <c r="AC192">
        <v>9262</v>
      </c>
      <c r="AD192">
        <f t="shared" si="42"/>
        <v>135552</v>
      </c>
      <c r="AE192" s="23">
        <f t="shared" si="43"/>
        <v>-9.1871752132562046E-2</v>
      </c>
      <c r="AG192">
        <f t="shared" si="35"/>
        <v>9262</v>
      </c>
      <c r="AH192">
        <v>7106</v>
      </c>
      <c r="AI192">
        <f t="shared" si="36"/>
        <v>2156</v>
      </c>
      <c r="AJ192">
        <f t="shared" si="44"/>
        <v>37651</v>
      </c>
      <c r="AK192">
        <f t="shared" si="46"/>
        <v>3137.5833333333335</v>
      </c>
      <c r="AL192">
        <f t="shared" si="45"/>
        <v>97901</v>
      </c>
      <c r="AM192" s="22">
        <v>9.522781256748003E-2</v>
      </c>
    </row>
    <row r="193" spans="1:39" x14ac:dyDescent="0.3">
      <c r="A193" s="21" t="s">
        <v>283</v>
      </c>
      <c r="B193">
        <v>2275</v>
      </c>
      <c r="D193">
        <f t="shared" si="37"/>
        <v>26632</v>
      </c>
      <c r="F193">
        <v>1508</v>
      </c>
      <c r="H193">
        <f t="shared" si="38"/>
        <v>17390</v>
      </c>
      <c r="J193">
        <v>539</v>
      </c>
      <c r="L193">
        <f t="shared" si="39"/>
        <v>6166</v>
      </c>
      <c r="N193">
        <f>'From State&amp;Country +Charts'!F206</f>
        <v>452</v>
      </c>
      <c r="P193">
        <f t="shared" si="40"/>
        <v>4307</v>
      </c>
      <c r="R193">
        <f>'From State&amp;Country +Charts'!O206</f>
        <v>484</v>
      </c>
      <c r="T193">
        <f t="shared" si="41"/>
        <v>5285</v>
      </c>
      <c r="V193" s="8">
        <f t="shared" si="30"/>
        <v>0.19661222020568664</v>
      </c>
      <c r="W193" s="8">
        <f t="shared" si="31"/>
        <v>0.13032581453634084</v>
      </c>
      <c r="X193" s="8">
        <f t="shared" si="32"/>
        <v>4.658197217180883E-2</v>
      </c>
      <c r="Y193" s="8">
        <f t="shared" si="33"/>
        <v>3.9063175179327628E-2</v>
      </c>
      <c r="Z193" s="8">
        <f t="shared" si="34"/>
        <v>4.1828709705297729E-2</v>
      </c>
      <c r="AC193">
        <v>11571</v>
      </c>
      <c r="AD193">
        <f t="shared" si="42"/>
        <v>134567</v>
      </c>
      <c r="AE193" s="23">
        <f t="shared" si="43"/>
        <v>-7.844855049378785E-2</v>
      </c>
      <c r="AG193">
        <f t="shared" si="35"/>
        <v>11571</v>
      </c>
      <c r="AH193">
        <v>8192</v>
      </c>
      <c r="AI193">
        <f t="shared" si="36"/>
        <v>3379</v>
      </c>
      <c r="AJ193">
        <f t="shared" si="44"/>
        <v>37405</v>
      </c>
      <c r="AK193">
        <f t="shared" si="46"/>
        <v>3117.0833333333335</v>
      </c>
      <c r="AL193">
        <f t="shared" si="45"/>
        <v>97162</v>
      </c>
      <c r="AM193" s="22">
        <v>9.7052977270763119E-2</v>
      </c>
    </row>
    <row r="194" spans="1:39" x14ac:dyDescent="0.3">
      <c r="A194" s="21" t="s">
        <v>284</v>
      </c>
      <c r="B194">
        <v>1873</v>
      </c>
      <c r="D194">
        <f t="shared" si="37"/>
        <v>26435</v>
      </c>
      <c r="F194">
        <v>1228</v>
      </c>
      <c r="H194">
        <f t="shared" si="38"/>
        <v>17432</v>
      </c>
      <c r="J194">
        <v>404</v>
      </c>
      <c r="L194">
        <f t="shared" si="39"/>
        <v>6080</v>
      </c>
      <c r="N194">
        <f>'From State&amp;Country +Charts'!F207</f>
        <v>318</v>
      </c>
      <c r="P194">
        <f t="shared" si="40"/>
        <v>4292</v>
      </c>
      <c r="R194">
        <f>'From State&amp;Country +Charts'!O207</f>
        <v>378</v>
      </c>
      <c r="T194">
        <f t="shared" si="41"/>
        <v>5317</v>
      </c>
      <c r="V194" s="8">
        <f t="shared" si="30"/>
        <v>0.19071377660116079</v>
      </c>
      <c r="W194" s="8">
        <f t="shared" si="31"/>
        <v>0.12503818348437024</v>
      </c>
      <c r="X194" s="8">
        <f t="shared" si="32"/>
        <v>4.1136340494857961E-2</v>
      </c>
      <c r="Y194" s="8">
        <f t="shared" si="33"/>
        <v>3.2379594745952547E-2</v>
      </c>
      <c r="Z194" s="8">
        <f t="shared" si="34"/>
        <v>3.8488952245188883E-2</v>
      </c>
      <c r="AC194">
        <v>9821</v>
      </c>
      <c r="AD194">
        <f t="shared" si="42"/>
        <v>133899</v>
      </c>
      <c r="AE194" s="23">
        <f t="shared" si="43"/>
        <v>-6.3685766040613934E-2</v>
      </c>
      <c r="AG194">
        <f t="shared" si="35"/>
        <v>9821</v>
      </c>
      <c r="AH194">
        <v>10370</v>
      </c>
      <c r="AI194">
        <f t="shared" si="36"/>
        <v>-549</v>
      </c>
      <c r="AJ194">
        <f t="shared" si="44"/>
        <v>36054</v>
      </c>
      <c r="AK194">
        <f t="shared" si="46"/>
        <v>3004.5</v>
      </c>
      <c r="AL194">
        <f t="shared" si="45"/>
        <v>97845</v>
      </c>
      <c r="AM194" s="22">
        <v>9.6527848487934012E-2</v>
      </c>
    </row>
    <row r="195" spans="1:39" x14ac:dyDescent="0.3">
      <c r="A195" s="21" t="s">
        <v>285</v>
      </c>
      <c r="B195">
        <v>2579</v>
      </c>
      <c r="D195">
        <f t="shared" si="37"/>
        <v>26605</v>
      </c>
      <c r="F195">
        <v>1712</v>
      </c>
      <c r="H195">
        <f t="shared" si="38"/>
        <v>17749</v>
      </c>
      <c r="J195">
        <v>622</v>
      </c>
      <c r="L195">
        <f t="shared" si="39"/>
        <v>6209</v>
      </c>
      <c r="N195">
        <f>'From State&amp;Country +Charts'!F208</f>
        <v>431</v>
      </c>
      <c r="P195">
        <f t="shared" si="40"/>
        <v>4339</v>
      </c>
      <c r="R195">
        <f>'From State&amp;Country +Charts'!O208</f>
        <v>564</v>
      </c>
      <c r="T195">
        <f t="shared" si="41"/>
        <v>5471</v>
      </c>
      <c r="V195" s="8">
        <f t="shared" ref="V195:V243" si="47">B195/AC195</f>
        <v>0.19398270026325687</v>
      </c>
      <c r="W195" s="8">
        <f t="shared" ref="W195:W243" si="48">F195/AC195</f>
        <v>0.12877021436630312</v>
      </c>
      <c r="X195" s="8">
        <f t="shared" ref="X195:X243" si="49">J195/AC195</f>
        <v>4.6784505453177888E-2</v>
      </c>
      <c r="Y195" s="8">
        <f t="shared" ref="Y195:Y258" si="50">N195/AC195</f>
        <v>3.2418202331703651E-2</v>
      </c>
      <c r="Z195" s="8">
        <f t="shared" ref="Z195:Z258" si="51">R195/AC195</f>
        <v>4.2421963144039114E-2</v>
      </c>
      <c r="AC195">
        <v>13295</v>
      </c>
      <c r="AD195">
        <f t="shared" si="42"/>
        <v>135560</v>
      </c>
      <c r="AE195" s="23">
        <f t="shared" si="43"/>
        <v>0.14277118789754173</v>
      </c>
      <c r="AG195">
        <f t="shared" ref="AG195:AG243" si="52">AC195</f>
        <v>13295</v>
      </c>
      <c r="AH195">
        <v>5762</v>
      </c>
      <c r="AI195">
        <f t="shared" si="36"/>
        <v>7533</v>
      </c>
      <c r="AJ195">
        <f t="shared" si="44"/>
        <v>40916</v>
      </c>
      <c r="AK195">
        <f t="shared" si="46"/>
        <v>3409.6666666666665</v>
      </c>
      <c r="AL195">
        <f t="shared" si="45"/>
        <v>94644</v>
      </c>
      <c r="AM195" s="22">
        <v>8.6649116209101165E-2</v>
      </c>
    </row>
    <row r="196" spans="1:39" x14ac:dyDescent="0.3">
      <c r="A196" s="21" t="s">
        <v>286</v>
      </c>
      <c r="B196">
        <v>2202</v>
      </c>
      <c r="D196">
        <f t="shared" si="37"/>
        <v>25882</v>
      </c>
      <c r="F196">
        <v>1438</v>
      </c>
      <c r="H196">
        <f t="shared" si="38"/>
        <v>17447</v>
      </c>
      <c r="J196">
        <v>524</v>
      </c>
      <c r="L196">
        <f t="shared" si="39"/>
        <v>6022</v>
      </c>
      <c r="N196">
        <f>'From State&amp;Country +Charts'!F209</f>
        <v>377</v>
      </c>
      <c r="P196">
        <f t="shared" si="40"/>
        <v>4228</v>
      </c>
      <c r="R196">
        <f>'From State&amp;Country +Charts'!O209</f>
        <v>492</v>
      </c>
      <c r="T196">
        <f t="shared" si="41"/>
        <v>5444</v>
      </c>
      <c r="V196" s="8">
        <f t="shared" si="47"/>
        <v>0.19701172049745011</v>
      </c>
      <c r="W196" s="8">
        <f t="shared" si="48"/>
        <v>0.12865706361277623</v>
      </c>
      <c r="X196" s="8">
        <f t="shared" si="49"/>
        <v>4.6881989800483137E-2</v>
      </c>
      <c r="Y196" s="8">
        <f t="shared" si="50"/>
        <v>3.37299812114163E-2</v>
      </c>
      <c r="Z196" s="8">
        <f t="shared" si="51"/>
        <v>4.4018967522591032E-2</v>
      </c>
      <c r="AC196">
        <v>11177</v>
      </c>
      <c r="AD196">
        <f t="shared" si="42"/>
        <v>132182</v>
      </c>
      <c r="AE196" s="23">
        <f t="shared" si="43"/>
        <v>-0.23208519409137751</v>
      </c>
      <c r="AG196">
        <f t="shared" si="52"/>
        <v>11177</v>
      </c>
      <c r="AH196">
        <v>9124</v>
      </c>
      <c r="AI196">
        <f t="shared" si="36"/>
        <v>2053</v>
      </c>
      <c r="AJ196">
        <f t="shared" si="44"/>
        <v>36754</v>
      </c>
      <c r="AK196">
        <f t="shared" si="46"/>
        <v>3062.8333333333335</v>
      </c>
      <c r="AL196">
        <f t="shared" si="45"/>
        <v>95428</v>
      </c>
      <c r="AM196" s="22">
        <v>8.821687393755033E-2</v>
      </c>
    </row>
    <row r="197" spans="1:39" x14ac:dyDescent="0.3">
      <c r="A197" s="21" t="s">
        <v>287</v>
      </c>
      <c r="B197">
        <v>2253</v>
      </c>
      <c r="D197">
        <f t="shared" si="37"/>
        <v>25644</v>
      </c>
      <c r="F197">
        <v>1570</v>
      </c>
      <c r="H197">
        <f t="shared" si="38"/>
        <v>17401</v>
      </c>
      <c r="J197">
        <v>526</v>
      </c>
      <c r="L197">
        <f t="shared" si="39"/>
        <v>5941</v>
      </c>
      <c r="N197">
        <f>'From State&amp;Country +Charts'!F210</f>
        <v>373</v>
      </c>
      <c r="P197">
        <f t="shared" si="40"/>
        <v>4237</v>
      </c>
      <c r="R197">
        <f>'From State&amp;Country +Charts'!O210</f>
        <v>495</v>
      </c>
      <c r="T197">
        <f t="shared" si="41"/>
        <v>5488</v>
      </c>
      <c r="V197" s="8">
        <f t="shared" si="47"/>
        <v>0.1946604458268533</v>
      </c>
      <c r="W197" s="8">
        <f t="shared" si="48"/>
        <v>0.13564886815275617</v>
      </c>
      <c r="X197" s="8">
        <f t="shared" si="49"/>
        <v>4.5446690858821498E-2</v>
      </c>
      <c r="Y197" s="8">
        <f t="shared" si="50"/>
        <v>3.2227406255400035E-2</v>
      </c>
      <c r="Z197" s="8">
        <f t="shared" si="51"/>
        <v>4.2768273716951785E-2</v>
      </c>
      <c r="AC197">
        <v>11574</v>
      </c>
      <c r="AD197">
        <f t="shared" si="42"/>
        <v>131104</v>
      </c>
      <c r="AE197" s="23">
        <f t="shared" si="43"/>
        <v>-8.5203920328801752E-2</v>
      </c>
      <c r="AG197">
        <f t="shared" si="52"/>
        <v>11574</v>
      </c>
      <c r="AH197">
        <v>10310</v>
      </c>
      <c r="AI197">
        <f t="shared" si="36"/>
        <v>1264</v>
      </c>
      <c r="AJ197">
        <f t="shared" si="44"/>
        <v>32338</v>
      </c>
      <c r="AK197">
        <f t="shared" si="46"/>
        <v>2694.8333333333335</v>
      </c>
      <c r="AL197">
        <f t="shared" si="45"/>
        <v>98766</v>
      </c>
      <c r="AM197" s="22">
        <v>8.804216346984621E-2</v>
      </c>
    </row>
    <row r="198" spans="1:39" x14ac:dyDescent="0.3">
      <c r="A198" s="21" t="s">
        <v>288</v>
      </c>
      <c r="B198">
        <v>1910</v>
      </c>
      <c r="D198">
        <f t="shared" si="37"/>
        <v>24669</v>
      </c>
      <c r="F198">
        <v>1384</v>
      </c>
      <c r="H198">
        <f t="shared" si="38"/>
        <v>16875</v>
      </c>
      <c r="J198">
        <v>443</v>
      </c>
      <c r="L198">
        <f t="shared" si="39"/>
        <v>5751</v>
      </c>
      <c r="N198">
        <f>'From State&amp;Country +Charts'!F211</f>
        <v>313</v>
      </c>
      <c r="P198">
        <f t="shared" si="40"/>
        <v>4134</v>
      </c>
      <c r="R198">
        <f>'From State&amp;Country +Charts'!O211</f>
        <v>427</v>
      </c>
      <c r="T198">
        <f t="shared" si="41"/>
        <v>5279</v>
      </c>
      <c r="V198" s="8">
        <f t="shared" si="47"/>
        <v>0.18594236760124611</v>
      </c>
      <c r="W198" s="8">
        <f t="shared" si="48"/>
        <v>0.13473520249221183</v>
      </c>
      <c r="X198" s="8">
        <f t="shared" si="49"/>
        <v>4.3126947040498444E-2</v>
      </c>
      <c r="Y198" s="8">
        <f t="shared" si="50"/>
        <v>3.0471183800623053E-2</v>
      </c>
      <c r="Z198" s="8">
        <f t="shared" si="51"/>
        <v>4.1569314641744549E-2</v>
      </c>
      <c r="AC198">
        <v>10272</v>
      </c>
      <c r="AD198">
        <f t="shared" si="42"/>
        <v>126694</v>
      </c>
      <c r="AE198" s="23">
        <f t="shared" si="43"/>
        <v>-0.30036779730281982</v>
      </c>
      <c r="AG198">
        <f t="shared" si="52"/>
        <v>10272</v>
      </c>
      <c r="AH198">
        <v>10888</v>
      </c>
      <c r="AI198">
        <f t="shared" si="36"/>
        <v>-616</v>
      </c>
      <c r="AJ198">
        <f t="shared" si="44"/>
        <v>26197</v>
      </c>
      <c r="AK198">
        <f t="shared" si="46"/>
        <v>2183.0833333333335</v>
      </c>
      <c r="AL198">
        <f t="shared" si="45"/>
        <v>100497</v>
      </c>
      <c r="AM198" s="22">
        <v>9.6281152647975071E-2</v>
      </c>
    </row>
    <row r="199" spans="1:39" x14ac:dyDescent="0.3">
      <c r="A199" s="21" t="s">
        <v>289</v>
      </c>
      <c r="B199">
        <v>1523</v>
      </c>
      <c r="D199">
        <f t="shared" si="37"/>
        <v>24353</v>
      </c>
      <c r="F199">
        <v>1012</v>
      </c>
      <c r="H199">
        <f t="shared" si="38"/>
        <v>16701</v>
      </c>
      <c r="J199">
        <v>363</v>
      </c>
      <c r="L199">
        <f t="shared" si="39"/>
        <v>5680</v>
      </c>
      <c r="N199">
        <f>'From State&amp;Country +Charts'!F212</f>
        <v>225</v>
      </c>
      <c r="P199">
        <f t="shared" si="40"/>
        <v>4073</v>
      </c>
      <c r="R199">
        <f>'From State&amp;Country +Charts'!O212</f>
        <v>314</v>
      </c>
      <c r="T199">
        <f t="shared" si="41"/>
        <v>5260</v>
      </c>
      <c r="V199" s="8">
        <f t="shared" si="47"/>
        <v>0.19548196637145424</v>
      </c>
      <c r="W199" s="8">
        <f t="shared" si="48"/>
        <v>0.12989346682069053</v>
      </c>
      <c r="X199" s="8">
        <f t="shared" si="49"/>
        <v>4.6592221794378129E-2</v>
      </c>
      <c r="Y199" s="8">
        <f t="shared" si="50"/>
        <v>2.8879476318829419E-2</v>
      </c>
      <c r="Z199" s="8">
        <f t="shared" si="51"/>
        <v>4.0302913618277501E-2</v>
      </c>
      <c r="AC199">
        <v>7791</v>
      </c>
      <c r="AD199">
        <f t="shared" si="42"/>
        <v>125425</v>
      </c>
      <c r="AE199" s="23">
        <f t="shared" si="43"/>
        <v>-0.14006622516556289</v>
      </c>
      <c r="AG199">
        <f t="shared" si="52"/>
        <v>7791</v>
      </c>
      <c r="AH199">
        <v>8464</v>
      </c>
      <c r="AI199">
        <f t="shared" si="36"/>
        <v>-673</v>
      </c>
      <c r="AJ199">
        <f t="shared" si="44"/>
        <v>23355</v>
      </c>
      <c r="AK199">
        <f t="shared" si="46"/>
        <v>1946.25</v>
      </c>
      <c r="AL199">
        <f t="shared" si="45"/>
        <v>102070</v>
      </c>
      <c r="AM199" s="22">
        <v>9.6136567834681039E-2</v>
      </c>
    </row>
    <row r="200" spans="1:39" x14ac:dyDescent="0.3">
      <c r="A200" s="21" t="s">
        <v>290</v>
      </c>
      <c r="B200">
        <v>1482</v>
      </c>
      <c r="D200">
        <f t="shared" si="37"/>
        <v>24218</v>
      </c>
      <c r="F200">
        <v>920</v>
      </c>
      <c r="H200">
        <f t="shared" si="38"/>
        <v>16570</v>
      </c>
      <c r="J200">
        <v>301</v>
      </c>
      <c r="L200">
        <f t="shared" si="39"/>
        <v>5619</v>
      </c>
      <c r="N200">
        <f>'From State&amp;Country +Charts'!F213</f>
        <v>225</v>
      </c>
      <c r="P200">
        <f t="shared" si="40"/>
        <v>4042</v>
      </c>
      <c r="R200">
        <f>'From State&amp;Country +Charts'!O213</f>
        <v>318</v>
      </c>
      <c r="T200">
        <f t="shared" si="41"/>
        <v>5269</v>
      </c>
      <c r="V200" s="8">
        <f t="shared" si="47"/>
        <v>0.19623940677966101</v>
      </c>
      <c r="W200" s="8">
        <f t="shared" si="48"/>
        <v>0.12182203389830508</v>
      </c>
      <c r="X200" s="8">
        <f t="shared" si="49"/>
        <v>3.9856991525423727E-2</v>
      </c>
      <c r="Y200" s="8">
        <f t="shared" si="50"/>
        <v>2.9793432203389831E-2</v>
      </c>
      <c r="Z200" s="8">
        <f t="shared" si="51"/>
        <v>4.2108050847457626E-2</v>
      </c>
      <c r="AC200">
        <v>7552</v>
      </c>
      <c r="AD200">
        <f t="shared" si="42"/>
        <v>124927</v>
      </c>
      <c r="AE200" s="23">
        <f t="shared" si="43"/>
        <v>-6.186335403726706E-2</v>
      </c>
      <c r="AG200">
        <f t="shared" si="52"/>
        <v>7552</v>
      </c>
      <c r="AH200">
        <v>6419</v>
      </c>
      <c r="AI200">
        <f t="shared" si="36"/>
        <v>1133</v>
      </c>
      <c r="AJ200">
        <f t="shared" si="44"/>
        <v>24572</v>
      </c>
      <c r="AK200">
        <f t="shared" si="46"/>
        <v>2047.6666666666667</v>
      </c>
      <c r="AL200">
        <f t="shared" si="45"/>
        <v>100355</v>
      </c>
      <c r="AM200" s="22">
        <v>9.0704449152542374E-2</v>
      </c>
    </row>
    <row r="201" spans="1:39" x14ac:dyDescent="0.3">
      <c r="A201" s="2" t="s">
        <v>337</v>
      </c>
      <c r="B201">
        <v>2923</v>
      </c>
      <c r="D201">
        <f t="shared" si="37"/>
        <v>24574</v>
      </c>
      <c r="F201">
        <v>2300</v>
      </c>
      <c r="H201">
        <f t="shared" si="38"/>
        <v>17109</v>
      </c>
      <c r="J201">
        <v>710</v>
      </c>
      <c r="L201">
        <f t="shared" si="39"/>
        <v>5736</v>
      </c>
      <c r="N201">
        <f>'From State&amp;Country +Charts'!F214</f>
        <v>517</v>
      </c>
      <c r="P201">
        <f t="shared" si="40"/>
        <v>4142</v>
      </c>
      <c r="R201">
        <f>'From State&amp;Country +Charts'!O214</f>
        <v>759</v>
      </c>
      <c r="T201">
        <f t="shared" si="41"/>
        <v>5485</v>
      </c>
      <c r="V201" s="8">
        <f t="shared" si="47"/>
        <v>0.18739581997692012</v>
      </c>
      <c r="W201" s="8">
        <f t="shared" si="48"/>
        <v>0.14745480189767918</v>
      </c>
      <c r="X201" s="8">
        <f t="shared" si="49"/>
        <v>4.5518656237979231E-2</v>
      </c>
      <c r="Y201" s="8">
        <f t="shared" si="50"/>
        <v>3.3145275035260928E-2</v>
      </c>
      <c r="Z201" s="8">
        <f t="shared" si="51"/>
        <v>4.8660084626234133E-2</v>
      </c>
      <c r="AC201">
        <v>15598</v>
      </c>
      <c r="AD201">
        <f t="shared" si="42"/>
        <v>127499</v>
      </c>
      <c r="AE201" s="23">
        <f t="shared" si="43"/>
        <v>0.19745125134346697</v>
      </c>
      <c r="AG201">
        <f t="shared" si="52"/>
        <v>15598</v>
      </c>
      <c r="AH201">
        <v>7038</v>
      </c>
      <c r="AI201">
        <f t="shared" si="36"/>
        <v>8560</v>
      </c>
      <c r="AJ201">
        <f t="shared" si="44"/>
        <v>30066</v>
      </c>
      <c r="AK201">
        <f t="shared" si="46"/>
        <v>2505.5</v>
      </c>
      <c r="AL201">
        <f t="shared" si="45"/>
        <v>97433</v>
      </c>
      <c r="AM201" s="22">
        <v>0.10398769072958071</v>
      </c>
    </row>
    <row r="202" spans="1:39" x14ac:dyDescent="0.3">
      <c r="A202" s="2" t="s">
        <v>338</v>
      </c>
      <c r="B202">
        <v>1890</v>
      </c>
      <c r="D202">
        <f t="shared" si="37"/>
        <v>24620</v>
      </c>
      <c r="F202">
        <v>1493</v>
      </c>
      <c r="H202">
        <f t="shared" si="38"/>
        <v>17295</v>
      </c>
      <c r="J202">
        <v>477</v>
      </c>
      <c r="L202">
        <f t="shared" si="39"/>
        <v>5789</v>
      </c>
      <c r="N202">
        <f>'From State&amp;Country +Charts'!F215</f>
        <v>338</v>
      </c>
      <c r="P202">
        <f t="shared" si="40"/>
        <v>4192</v>
      </c>
      <c r="R202">
        <f>'From State&amp;Country +Charts'!O215</f>
        <v>447</v>
      </c>
      <c r="T202">
        <f t="shared" si="41"/>
        <v>5530</v>
      </c>
      <c r="V202" s="8">
        <f t="shared" si="47"/>
        <v>0.18551236749116609</v>
      </c>
      <c r="W202" s="8">
        <f t="shared" si="48"/>
        <v>0.14654495484884178</v>
      </c>
      <c r="X202" s="8">
        <f t="shared" si="49"/>
        <v>4.6819787985865724E-2</v>
      </c>
      <c r="Y202" s="8">
        <f t="shared" si="50"/>
        <v>3.3176285826462502E-2</v>
      </c>
      <c r="Z202" s="8">
        <f t="shared" si="51"/>
        <v>4.3875147232037691E-2</v>
      </c>
      <c r="AC202">
        <v>10188</v>
      </c>
      <c r="AD202">
        <f t="shared" si="42"/>
        <v>127927</v>
      </c>
      <c r="AE202" s="23">
        <f t="shared" si="43"/>
        <v>4.3852459016393341E-2</v>
      </c>
      <c r="AG202">
        <f t="shared" si="52"/>
        <v>10188</v>
      </c>
      <c r="AH202">
        <v>8586</v>
      </c>
      <c r="AI202">
        <f t="shared" si="36"/>
        <v>1602</v>
      </c>
      <c r="AJ202">
        <f t="shared" si="44"/>
        <v>28377</v>
      </c>
      <c r="AK202">
        <f t="shared" si="46"/>
        <v>2364.75</v>
      </c>
      <c r="AL202">
        <f t="shared" si="45"/>
        <v>99550</v>
      </c>
      <c r="AM202" s="22">
        <v>0.10433843737730664</v>
      </c>
    </row>
    <row r="203" spans="1:39" x14ac:dyDescent="0.3">
      <c r="A203" s="2" t="s">
        <v>339</v>
      </c>
      <c r="B203">
        <v>1942</v>
      </c>
      <c r="D203">
        <f t="shared" si="37"/>
        <v>24655</v>
      </c>
      <c r="F203">
        <v>1532</v>
      </c>
      <c r="H203">
        <f t="shared" si="38"/>
        <v>17436</v>
      </c>
      <c r="J203">
        <v>470</v>
      </c>
      <c r="L203">
        <f t="shared" si="39"/>
        <v>5826</v>
      </c>
      <c r="N203">
        <f>'From State&amp;Country +Charts'!F216</f>
        <v>346</v>
      </c>
      <c r="P203">
        <f t="shared" si="40"/>
        <v>4226</v>
      </c>
      <c r="R203">
        <f>'From State&amp;Country +Charts'!O216</f>
        <v>503</v>
      </c>
      <c r="T203">
        <f t="shared" si="41"/>
        <v>5590</v>
      </c>
      <c r="V203" s="8">
        <f t="shared" si="47"/>
        <v>0.18590848171548918</v>
      </c>
      <c r="W203" s="8">
        <f t="shared" si="48"/>
        <v>0.14665900823281638</v>
      </c>
      <c r="X203" s="8">
        <f t="shared" si="49"/>
        <v>4.4993298870381004E-2</v>
      </c>
      <c r="Y203" s="8">
        <f t="shared" si="50"/>
        <v>3.3122726402450696E-2</v>
      </c>
      <c r="Z203" s="8">
        <f t="shared" si="51"/>
        <v>4.8152402833620524E-2</v>
      </c>
      <c r="AC203">
        <v>10446</v>
      </c>
      <c r="AD203">
        <f t="shared" si="42"/>
        <v>128547</v>
      </c>
      <c r="AE203" s="23">
        <f t="shared" si="43"/>
        <v>6.3097903521270204E-2</v>
      </c>
      <c r="AG203">
        <f t="shared" si="52"/>
        <v>10446</v>
      </c>
      <c r="AH203">
        <v>6304</v>
      </c>
      <c r="AI203">
        <f t="shared" si="36"/>
        <v>4142</v>
      </c>
      <c r="AJ203">
        <f t="shared" si="44"/>
        <v>29984</v>
      </c>
      <c r="AK203">
        <f t="shared" si="46"/>
        <v>2498.6666666666665</v>
      </c>
      <c r="AL203">
        <f t="shared" si="45"/>
        <v>98563</v>
      </c>
      <c r="AM203" s="22">
        <v>9.927244878422363E-2</v>
      </c>
    </row>
    <row r="204" spans="1:39" x14ac:dyDescent="0.3">
      <c r="A204" s="2" t="s">
        <v>340</v>
      </c>
      <c r="B204">
        <v>2343</v>
      </c>
      <c r="D204">
        <f t="shared" si="37"/>
        <v>25195</v>
      </c>
      <c r="F204">
        <v>1912</v>
      </c>
      <c r="H204">
        <f t="shared" si="38"/>
        <v>18009</v>
      </c>
      <c r="J204">
        <v>601</v>
      </c>
      <c r="L204">
        <f t="shared" si="39"/>
        <v>5980</v>
      </c>
      <c r="N204">
        <f>'From State&amp;Country +Charts'!F217</f>
        <v>460</v>
      </c>
      <c r="P204">
        <f t="shared" si="40"/>
        <v>4375</v>
      </c>
      <c r="R204">
        <f>'From State&amp;Country +Charts'!O217</f>
        <v>567</v>
      </c>
      <c r="T204">
        <f t="shared" si="41"/>
        <v>5748</v>
      </c>
      <c r="V204" s="8">
        <f t="shared" si="47"/>
        <v>0.18670810423141287</v>
      </c>
      <c r="W204" s="8">
        <f t="shared" si="48"/>
        <v>0.15236273806677822</v>
      </c>
      <c r="X204" s="8">
        <f t="shared" si="49"/>
        <v>4.7892262331659892E-2</v>
      </c>
      <c r="Y204" s="8">
        <f t="shared" si="50"/>
        <v>3.6656307275480117E-2</v>
      </c>
      <c r="Z204" s="8">
        <f t="shared" si="51"/>
        <v>4.5182883098254842E-2</v>
      </c>
      <c r="AC204">
        <v>12549</v>
      </c>
      <c r="AD204">
        <f t="shared" si="42"/>
        <v>131834</v>
      </c>
      <c r="AE204" s="23">
        <f t="shared" si="43"/>
        <v>0.35489095227812562</v>
      </c>
      <c r="AG204">
        <f t="shared" si="52"/>
        <v>12549</v>
      </c>
      <c r="AH204">
        <v>6891</v>
      </c>
      <c r="AI204">
        <f t="shared" ref="AI204:AI243" si="53">AG204-AH204</f>
        <v>5658</v>
      </c>
      <c r="AJ204">
        <f t="shared" si="44"/>
        <v>33486</v>
      </c>
      <c r="AK204">
        <f t="shared" si="46"/>
        <v>2790.5</v>
      </c>
      <c r="AL204">
        <f t="shared" si="45"/>
        <v>98348</v>
      </c>
      <c r="AM204" s="22">
        <v>0.10287672324488006</v>
      </c>
    </row>
    <row r="205" spans="1:39" x14ac:dyDescent="0.3">
      <c r="A205" s="2" t="s">
        <v>341</v>
      </c>
      <c r="B205">
        <v>1810</v>
      </c>
      <c r="D205">
        <f t="shared" si="37"/>
        <v>24730</v>
      </c>
      <c r="F205">
        <v>1374</v>
      </c>
      <c r="H205">
        <f t="shared" si="38"/>
        <v>17875</v>
      </c>
      <c r="J205">
        <v>456</v>
      </c>
      <c r="L205">
        <f t="shared" si="39"/>
        <v>5897</v>
      </c>
      <c r="N205">
        <f>'From State&amp;Country +Charts'!F218</f>
        <v>414</v>
      </c>
      <c r="P205">
        <f t="shared" si="40"/>
        <v>4337</v>
      </c>
      <c r="R205">
        <f>'From State&amp;Country +Charts'!O218</f>
        <v>465</v>
      </c>
      <c r="T205">
        <f t="shared" si="41"/>
        <v>5729</v>
      </c>
      <c r="V205" s="8">
        <f t="shared" si="47"/>
        <v>0.18362584964999493</v>
      </c>
      <c r="W205" s="8">
        <f t="shared" si="48"/>
        <v>0.13939332454093536</v>
      </c>
      <c r="X205" s="8">
        <f t="shared" si="49"/>
        <v>4.6261540022319164E-2</v>
      </c>
      <c r="Y205" s="8">
        <f t="shared" si="50"/>
        <v>4.2000608704473981E-2</v>
      </c>
      <c r="Z205" s="8">
        <f t="shared" si="51"/>
        <v>4.7174596733285987E-2</v>
      </c>
      <c r="AC205">
        <v>9857</v>
      </c>
      <c r="AD205">
        <f t="shared" si="42"/>
        <v>130120</v>
      </c>
      <c r="AE205" s="23">
        <f t="shared" si="43"/>
        <v>-0.14812894304727331</v>
      </c>
      <c r="AG205">
        <f t="shared" si="52"/>
        <v>9857</v>
      </c>
      <c r="AH205">
        <v>5658</v>
      </c>
      <c r="AI205">
        <f t="shared" si="53"/>
        <v>4199</v>
      </c>
      <c r="AJ205">
        <f t="shared" si="44"/>
        <v>34306</v>
      </c>
      <c r="AK205">
        <f t="shared" si="46"/>
        <v>2858.8333333333335</v>
      </c>
      <c r="AL205">
        <f t="shared" si="45"/>
        <v>95814</v>
      </c>
      <c r="AM205" s="22">
        <v>9.8610124784417164E-2</v>
      </c>
    </row>
    <row r="206" spans="1:39" x14ac:dyDescent="0.3">
      <c r="A206" s="2" t="s">
        <v>342</v>
      </c>
      <c r="B206">
        <v>1968</v>
      </c>
      <c r="D206">
        <f t="shared" ref="D206:D266" si="54">SUM(B195:B206)</f>
        <v>24825</v>
      </c>
      <c r="F206">
        <v>1466</v>
      </c>
      <c r="H206">
        <f t="shared" ref="H206:H266" si="55">SUM(F195:F206)</f>
        <v>18113</v>
      </c>
      <c r="J206">
        <v>577</v>
      </c>
      <c r="L206">
        <f t="shared" ref="L206:L266" si="56">SUM(J195:J206)</f>
        <v>6070</v>
      </c>
      <c r="N206">
        <f>'From State&amp;Country +Charts'!F219</f>
        <v>425</v>
      </c>
      <c r="P206">
        <f t="shared" ref="P206:P266" si="57">SUM(N195:N206)</f>
        <v>4444</v>
      </c>
      <c r="R206">
        <f>'From State&amp;Country +Charts'!O219</f>
        <v>502</v>
      </c>
      <c r="T206">
        <f t="shared" ref="T206:T266" si="58">SUM(R195:R206)</f>
        <v>5853</v>
      </c>
      <c r="V206" s="8">
        <f t="shared" si="47"/>
        <v>0.17422096317280453</v>
      </c>
      <c r="W206" s="8">
        <f t="shared" si="48"/>
        <v>0.12978045325779036</v>
      </c>
      <c r="X206" s="8">
        <f t="shared" si="49"/>
        <v>5.1080028328611901E-2</v>
      </c>
      <c r="Y206" s="8">
        <f t="shared" si="50"/>
        <v>3.7623937677053826E-2</v>
      </c>
      <c r="Z206" s="8">
        <f t="shared" si="51"/>
        <v>4.4440509915014165E-2</v>
      </c>
      <c r="AC206">
        <v>11296</v>
      </c>
      <c r="AD206">
        <f t="shared" ref="AD206:AD266" si="59">SUM(AC195:AC206)</f>
        <v>131595</v>
      </c>
      <c r="AE206" s="23">
        <f t="shared" si="43"/>
        <v>0.15018837185622647</v>
      </c>
      <c r="AG206">
        <f t="shared" si="52"/>
        <v>11296</v>
      </c>
      <c r="AH206">
        <v>8035</v>
      </c>
      <c r="AI206">
        <f t="shared" si="53"/>
        <v>3261</v>
      </c>
      <c r="AJ206">
        <f t="shared" si="44"/>
        <v>38116</v>
      </c>
      <c r="AK206">
        <f t="shared" si="46"/>
        <v>3176.3333333333335</v>
      </c>
      <c r="AL206">
        <f t="shared" si="45"/>
        <v>93479</v>
      </c>
      <c r="AM206" s="22">
        <v>8.7464589235127482E-2</v>
      </c>
    </row>
    <row r="207" spans="1:39" x14ac:dyDescent="0.3">
      <c r="A207" s="2" t="s">
        <v>343</v>
      </c>
      <c r="B207">
        <v>2611</v>
      </c>
      <c r="D207">
        <f t="shared" si="54"/>
        <v>24857</v>
      </c>
      <c r="F207">
        <v>1893</v>
      </c>
      <c r="H207">
        <f t="shared" si="55"/>
        <v>18294</v>
      </c>
      <c r="J207">
        <v>715</v>
      </c>
      <c r="L207">
        <f t="shared" si="56"/>
        <v>6163</v>
      </c>
      <c r="N207">
        <f>'From State&amp;Country +Charts'!F220</f>
        <v>542</v>
      </c>
      <c r="P207">
        <f t="shared" si="57"/>
        <v>4555</v>
      </c>
      <c r="R207">
        <f>'From State&amp;Country +Charts'!O220</f>
        <v>535</v>
      </c>
      <c r="T207">
        <f t="shared" si="58"/>
        <v>5824</v>
      </c>
      <c r="V207" s="8">
        <f t="shared" si="47"/>
        <v>0.18735648679678529</v>
      </c>
      <c r="W207" s="8">
        <f t="shared" si="48"/>
        <v>0.13583524684270953</v>
      </c>
      <c r="X207" s="8">
        <f t="shared" si="49"/>
        <v>5.1305970149253734E-2</v>
      </c>
      <c r="Y207" s="8">
        <f t="shared" si="50"/>
        <v>3.889207807118255E-2</v>
      </c>
      <c r="Z207" s="8">
        <f t="shared" si="51"/>
        <v>3.838978185993111E-2</v>
      </c>
      <c r="AC207">
        <v>13936</v>
      </c>
      <c r="AD207">
        <f t="shared" si="59"/>
        <v>132236</v>
      </c>
      <c r="AE207" s="23">
        <f t="shared" ref="AE207:AE243" si="60">(AC207/AC195)-1</f>
        <v>4.8213614140654393E-2</v>
      </c>
      <c r="AG207">
        <f t="shared" si="52"/>
        <v>13936</v>
      </c>
      <c r="AH207">
        <v>5474</v>
      </c>
      <c r="AI207">
        <f t="shared" si="53"/>
        <v>8462</v>
      </c>
      <c r="AJ207">
        <f t="shared" si="44"/>
        <v>39045</v>
      </c>
      <c r="AK207">
        <f t="shared" si="46"/>
        <v>3253.75</v>
      </c>
      <c r="AL207">
        <f t="shared" si="45"/>
        <v>93191</v>
      </c>
      <c r="AM207" s="22">
        <v>9.0915614236509762E-2</v>
      </c>
    </row>
    <row r="208" spans="1:39" x14ac:dyDescent="0.3">
      <c r="A208" s="2" t="s">
        <v>344</v>
      </c>
      <c r="B208">
        <v>2258</v>
      </c>
      <c r="D208">
        <f t="shared" si="54"/>
        <v>24913</v>
      </c>
      <c r="F208">
        <v>1520</v>
      </c>
      <c r="H208">
        <f t="shared" si="55"/>
        <v>18376</v>
      </c>
      <c r="J208">
        <v>560</v>
      </c>
      <c r="L208">
        <f t="shared" si="56"/>
        <v>6199</v>
      </c>
      <c r="N208">
        <f>'From State&amp;Country +Charts'!F221</f>
        <v>425</v>
      </c>
      <c r="P208">
        <f t="shared" si="57"/>
        <v>4603</v>
      </c>
      <c r="R208">
        <f>'From State&amp;Country +Charts'!O221</f>
        <v>456</v>
      </c>
      <c r="T208">
        <f t="shared" si="58"/>
        <v>5788</v>
      </c>
      <c r="V208" s="8">
        <f t="shared" si="47"/>
        <v>0.19200680272108844</v>
      </c>
      <c r="W208" s="8">
        <f t="shared" si="48"/>
        <v>0.12925170068027211</v>
      </c>
      <c r="X208" s="8">
        <f t="shared" si="49"/>
        <v>4.7619047619047616E-2</v>
      </c>
      <c r="Y208" s="8">
        <f t="shared" si="50"/>
        <v>3.6139455782312924E-2</v>
      </c>
      <c r="Z208" s="8">
        <f t="shared" si="51"/>
        <v>3.8775510204081633E-2</v>
      </c>
      <c r="AC208">
        <v>11760</v>
      </c>
      <c r="AD208">
        <f t="shared" si="59"/>
        <v>132819</v>
      </c>
      <c r="AE208" s="23">
        <f t="shared" si="60"/>
        <v>5.2160687125346605E-2</v>
      </c>
      <c r="AG208">
        <f t="shared" si="52"/>
        <v>11760</v>
      </c>
      <c r="AH208">
        <v>10394</v>
      </c>
      <c r="AI208">
        <f t="shared" si="53"/>
        <v>1366</v>
      </c>
      <c r="AJ208">
        <f t="shared" si="44"/>
        <v>38358</v>
      </c>
      <c r="AK208">
        <f t="shared" si="46"/>
        <v>3196.5</v>
      </c>
      <c r="AL208">
        <f t="shared" si="45"/>
        <v>94461</v>
      </c>
      <c r="AM208" s="22">
        <v>9.166666666666666E-2</v>
      </c>
    </row>
    <row r="209" spans="1:39" x14ac:dyDescent="0.3">
      <c r="A209" s="2" t="s">
        <v>345</v>
      </c>
      <c r="B209">
        <v>3132</v>
      </c>
      <c r="D209">
        <f t="shared" si="54"/>
        <v>25792</v>
      </c>
      <c r="F209">
        <v>2165</v>
      </c>
      <c r="H209">
        <f t="shared" si="55"/>
        <v>18971</v>
      </c>
      <c r="J209">
        <v>856</v>
      </c>
      <c r="L209">
        <f t="shared" si="56"/>
        <v>6529</v>
      </c>
      <c r="N209">
        <f>'From State&amp;Country +Charts'!F222</f>
        <v>574</v>
      </c>
      <c r="P209">
        <f t="shared" si="57"/>
        <v>4804</v>
      </c>
      <c r="R209">
        <f>'From State&amp;Country +Charts'!O222</f>
        <v>683</v>
      </c>
      <c r="T209">
        <f t="shared" si="58"/>
        <v>5976</v>
      </c>
      <c r="V209" s="8">
        <f t="shared" si="47"/>
        <v>0.1902101299647759</v>
      </c>
      <c r="W209" s="8">
        <f t="shared" si="48"/>
        <v>0.13148305599416982</v>
      </c>
      <c r="X209" s="8">
        <f t="shared" si="49"/>
        <v>5.1985910360743348E-2</v>
      </c>
      <c r="Y209" s="8">
        <f t="shared" si="50"/>
        <v>3.4859710919470425E-2</v>
      </c>
      <c r="Z209" s="8">
        <f t="shared" si="51"/>
        <v>4.1479412121948257E-2</v>
      </c>
      <c r="AC209">
        <v>16466</v>
      </c>
      <c r="AD209">
        <f t="shared" si="59"/>
        <v>137711</v>
      </c>
      <c r="AE209" s="23">
        <f t="shared" si="60"/>
        <v>0.42267150509763263</v>
      </c>
      <c r="AG209">
        <f t="shared" si="52"/>
        <v>16466</v>
      </c>
      <c r="AH209">
        <v>9473</v>
      </c>
      <c r="AI209">
        <f t="shared" si="53"/>
        <v>6993</v>
      </c>
      <c r="AJ209">
        <f t="shared" si="44"/>
        <v>44087</v>
      </c>
      <c r="AK209">
        <f t="shared" si="46"/>
        <v>3673.9166666666665</v>
      </c>
      <c r="AL209">
        <f t="shared" si="45"/>
        <v>93624</v>
      </c>
      <c r="AM209" s="22">
        <v>9.3708247297461439E-2</v>
      </c>
    </row>
    <row r="210" spans="1:39" x14ac:dyDescent="0.3">
      <c r="A210" s="2" t="s">
        <v>346</v>
      </c>
      <c r="B210">
        <v>2224</v>
      </c>
      <c r="D210">
        <f t="shared" si="54"/>
        <v>26106</v>
      </c>
      <c r="F210">
        <v>1548</v>
      </c>
      <c r="H210">
        <f t="shared" si="55"/>
        <v>19135</v>
      </c>
      <c r="J210">
        <v>557</v>
      </c>
      <c r="L210">
        <f t="shared" si="56"/>
        <v>6643</v>
      </c>
      <c r="N210">
        <f>'From State&amp;Country +Charts'!F223</f>
        <v>379</v>
      </c>
      <c r="P210">
        <f t="shared" si="57"/>
        <v>4870</v>
      </c>
      <c r="R210">
        <f>'From State&amp;Country +Charts'!O223</f>
        <v>509</v>
      </c>
      <c r="T210">
        <f t="shared" si="58"/>
        <v>6058</v>
      </c>
      <c r="V210" s="8">
        <f t="shared" si="47"/>
        <v>0.19132828630419821</v>
      </c>
      <c r="W210" s="8">
        <f t="shared" si="48"/>
        <v>0.13317274604267035</v>
      </c>
      <c r="X210" s="8">
        <f t="shared" si="49"/>
        <v>4.7918100481761872E-2</v>
      </c>
      <c r="Y210" s="8">
        <f t="shared" si="50"/>
        <v>3.2604955264969031E-2</v>
      </c>
      <c r="Z210" s="8">
        <f t="shared" si="51"/>
        <v>4.3788713007570541E-2</v>
      </c>
      <c r="AC210">
        <v>11624</v>
      </c>
      <c r="AD210">
        <f t="shared" si="59"/>
        <v>139063</v>
      </c>
      <c r="AE210" s="23">
        <f t="shared" si="60"/>
        <v>0.13161993769470404</v>
      </c>
      <c r="AG210">
        <f t="shared" si="52"/>
        <v>11624</v>
      </c>
      <c r="AH210">
        <v>8755</v>
      </c>
      <c r="AI210">
        <f t="shared" si="53"/>
        <v>2869</v>
      </c>
      <c r="AJ210">
        <f t="shared" si="44"/>
        <v>47572</v>
      </c>
      <c r="AK210">
        <f t="shared" si="46"/>
        <v>3964.3333333333335</v>
      </c>
      <c r="AL210">
        <f t="shared" si="45"/>
        <v>91491</v>
      </c>
      <c r="AM210" s="22">
        <v>9.402959394356504E-2</v>
      </c>
    </row>
    <row r="211" spans="1:39" x14ac:dyDescent="0.3">
      <c r="A211" s="2" t="s">
        <v>347</v>
      </c>
      <c r="B211">
        <v>1732</v>
      </c>
      <c r="D211">
        <f t="shared" si="54"/>
        <v>26315</v>
      </c>
      <c r="F211">
        <v>1183</v>
      </c>
      <c r="H211">
        <f t="shared" si="55"/>
        <v>19306</v>
      </c>
      <c r="J211">
        <v>425</v>
      </c>
      <c r="L211">
        <f t="shared" si="56"/>
        <v>6705</v>
      </c>
      <c r="N211">
        <f>'From State&amp;Country +Charts'!F224</f>
        <v>281</v>
      </c>
      <c r="P211">
        <f t="shared" si="57"/>
        <v>4926</v>
      </c>
      <c r="R211">
        <f>'From State&amp;Country +Charts'!O224</f>
        <v>341</v>
      </c>
      <c r="T211">
        <f t="shared" si="58"/>
        <v>6085</v>
      </c>
      <c r="V211" s="8">
        <f t="shared" si="47"/>
        <v>0.19953917050691244</v>
      </c>
      <c r="W211" s="8">
        <f t="shared" si="48"/>
        <v>0.13629032258064516</v>
      </c>
      <c r="X211" s="8">
        <f t="shared" si="49"/>
        <v>4.8963133640552998E-2</v>
      </c>
      <c r="Y211" s="8">
        <f t="shared" si="50"/>
        <v>3.2373271889400923E-2</v>
      </c>
      <c r="Z211" s="8">
        <f t="shared" si="51"/>
        <v>3.9285714285714285E-2</v>
      </c>
      <c r="AC211">
        <v>8680</v>
      </c>
      <c r="AD211">
        <f t="shared" si="59"/>
        <v>139952</v>
      </c>
      <c r="AE211" s="23">
        <f t="shared" si="60"/>
        <v>0.11410601976639723</v>
      </c>
      <c r="AG211">
        <f t="shared" si="52"/>
        <v>8680</v>
      </c>
      <c r="AH211">
        <v>3815</v>
      </c>
      <c r="AI211">
        <f t="shared" si="53"/>
        <v>4865</v>
      </c>
      <c r="AJ211">
        <f t="shared" si="44"/>
        <v>53110</v>
      </c>
      <c r="AK211">
        <f t="shared" si="46"/>
        <v>4425.833333333333</v>
      </c>
      <c r="AL211">
        <f t="shared" si="45"/>
        <v>86842</v>
      </c>
      <c r="AM211" s="22">
        <v>0.10046082949308756</v>
      </c>
    </row>
    <row r="212" spans="1:39" x14ac:dyDescent="0.3">
      <c r="A212" s="21" t="s">
        <v>348</v>
      </c>
      <c r="B212">
        <v>1582</v>
      </c>
      <c r="D212">
        <f t="shared" si="54"/>
        <v>26415</v>
      </c>
      <c r="F212">
        <v>1184</v>
      </c>
      <c r="H212">
        <f t="shared" si="55"/>
        <v>19570</v>
      </c>
      <c r="J212">
        <v>389</v>
      </c>
      <c r="L212">
        <f t="shared" si="56"/>
        <v>6793</v>
      </c>
      <c r="N212">
        <f>'From State&amp;Country +Charts'!F225</f>
        <v>290</v>
      </c>
      <c r="P212">
        <f t="shared" si="57"/>
        <v>4991</v>
      </c>
      <c r="R212">
        <f>'From State&amp;Country +Charts'!O225</f>
        <v>329</v>
      </c>
      <c r="T212">
        <f t="shared" si="58"/>
        <v>6096</v>
      </c>
      <c r="V212" s="8">
        <f t="shared" si="47"/>
        <v>0.1898703792606817</v>
      </c>
      <c r="W212" s="8">
        <f t="shared" si="48"/>
        <v>0.14210273643783006</v>
      </c>
      <c r="X212" s="8">
        <f t="shared" si="49"/>
        <v>4.6687469995199231E-2</v>
      </c>
      <c r="Y212" s="8">
        <f t="shared" si="50"/>
        <v>3.4805568891022563E-2</v>
      </c>
      <c r="Z212" s="8">
        <f t="shared" si="51"/>
        <v>3.9486317810849735E-2</v>
      </c>
      <c r="AC212">
        <v>8332</v>
      </c>
      <c r="AD212">
        <f t="shared" si="59"/>
        <v>140732</v>
      </c>
      <c r="AE212" s="23">
        <f t="shared" si="60"/>
        <v>0.10328389830508478</v>
      </c>
      <c r="AG212">
        <f t="shared" si="52"/>
        <v>8332</v>
      </c>
      <c r="AH212">
        <v>9005</v>
      </c>
      <c r="AI212">
        <f t="shared" si="53"/>
        <v>-673</v>
      </c>
      <c r="AJ212">
        <f t="shared" si="44"/>
        <v>51304</v>
      </c>
      <c r="AK212">
        <f t="shared" si="46"/>
        <v>4275.333333333333</v>
      </c>
      <c r="AL212">
        <f t="shared" si="45"/>
        <v>89428</v>
      </c>
      <c r="AM212" s="22">
        <v>0.10429668746999519</v>
      </c>
    </row>
    <row r="213" spans="1:39" x14ac:dyDescent="0.3">
      <c r="A213" s="2" t="s">
        <v>349</v>
      </c>
      <c r="B213">
        <v>3503</v>
      </c>
      <c r="D213">
        <f t="shared" si="54"/>
        <v>26995</v>
      </c>
      <c r="F213">
        <v>2511</v>
      </c>
      <c r="H213">
        <f t="shared" si="55"/>
        <v>19781</v>
      </c>
      <c r="J213">
        <v>859</v>
      </c>
      <c r="L213">
        <f t="shared" si="56"/>
        <v>6942</v>
      </c>
      <c r="N213">
        <f>'From State&amp;Country +Charts'!F226</f>
        <v>648</v>
      </c>
      <c r="P213">
        <f t="shared" si="57"/>
        <v>5122</v>
      </c>
      <c r="R213">
        <f>'From State&amp;Country +Charts'!O226</f>
        <v>782</v>
      </c>
      <c r="T213">
        <f t="shared" si="58"/>
        <v>6119</v>
      </c>
      <c r="V213" s="8">
        <f t="shared" si="47"/>
        <v>0.19243023511316193</v>
      </c>
      <c r="W213" s="8">
        <f t="shared" si="48"/>
        <v>0.13793671720500988</v>
      </c>
      <c r="X213" s="8">
        <f t="shared" si="49"/>
        <v>4.7187431333772796E-2</v>
      </c>
      <c r="Y213" s="8">
        <f t="shared" si="50"/>
        <v>3.5596572181938034E-2</v>
      </c>
      <c r="Z213" s="8">
        <f t="shared" si="51"/>
        <v>4.2957591738079545E-2</v>
      </c>
      <c r="AC213">
        <v>18204</v>
      </c>
      <c r="AD213">
        <f t="shared" si="59"/>
        <v>143338</v>
      </c>
      <c r="AE213" s="23">
        <f t="shared" si="60"/>
        <v>0.16707270162841392</v>
      </c>
      <c r="AG213">
        <f t="shared" si="52"/>
        <v>18204</v>
      </c>
      <c r="AH213">
        <v>6713</v>
      </c>
      <c r="AI213">
        <f t="shared" si="53"/>
        <v>11491</v>
      </c>
      <c r="AJ213">
        <f t="shared" si="44"/>
        <v>54235</v>
      </c>
      <c r="AK213">
        <f t="shared" si="46"/>
        <v>4519.583333333333</v>
      </c>
      <c r="AL213">
        <f t="shared" si="45"/>
        <v>89103</v>
      </c>
      <c r="AM213" s="22">
        <v>0.10327400571303011</v>
      </c>
    </row>
    <row r="214" spans="1:39" x14ac:dyDescent="0.3">
      <c r="A214" s="2" t="s">
        <v>350</v>
      </c>
      <c r="B214">
        <v>1746</v>
      </c>
      <c r="D214">
        <f t="shared" si="54"/>
        <v>26851</v>
      </c>
      <c r="F214">
        <v>1231</v>
      </c>
      <c r="H214">
        <f t="shared" si="55"/>
        <v>19519</v>
      </c>
      <c r="J214">
        <v>483</v>
      </c>
      <c r="L214">
        <f t="shared" si="56"/>
        <v>6948</v>
      </c>
      <c r="N214">
        <f>'From State&amp;Country +Charts'!F227</f>
        <v>305</v>
      </c>
      <c r="P214">
        <f t="shared" si="57"/>
        <v>5089</v>
      </c>
      <c r="R214">
        <f>'From State&amp;Country +Charts'!O227</f>
        <v>418</v>
      </c>
      <c r="T214">
        <f t="shared" si="58"/>
        <v>6090</v>
      </c>
      <c r="V214" s="8">
        <f t="shared" si="47"/>
        <v>0.1895971332392225</v>
      </c>
      <c r="W214" s="8">
        <f t="shared" si="48"/>
        <v>0.13367358019328918</v>
      </c>
      <c r="X214" s="8">
        <f t="shared" si="49"/>
        <v>5.2448691497448151E-2</v>
      </c>
      <c r="Y214" s="8">
        <f t="shared" si="50"/>
        <v>3.3119774133999351E-2</v>
      </c>
      <c r="Z214" s="8">
        <f t="shared" si="51"/>
        <v>4.5390378977087635E-2</v>
      </c>
      <c r="AC214">
        <v>9209</v>
      </c>
      <c r="AD214">
        <f t="shared" si="59"/>
        <v>142359</v>
      </c>
      <c r="AE214" s="23">
        <f t="shared" si="60"/>
        <v>-9.6093443266588197E-2</v>
      </c>
      <c r="AG214">
        <f t="shared" si="52"/>
        <v>9209</v>
      </c>
      <c r="AH214">
        <v>4513</v>
      </c>
      <c r="AI214">
        <f t="shared" si="53"/>
        <v>4696</v>
      </c>
      <c r="AJ214">
        <f t="shared" si="44"/>
        <v>57329</v>
      </c>
      <c r="AK214">
        <f t="shared" si="46"/>
        <v>4777.416666666667</v>
      </c>
      <c r="AL214">
        <f t="shared" si="45"/>
        <v>85030</v>
      </c>
      <c r="AM214" s="22">
        <v>0.10087957432946031</v>
      </c>
    </row>
    <row r="215" spans="1:39" x14ac:dyDescent="0.3">
      <c r="A215" s="2" t="s">
        <v>351</v>
      </c>
      <c r="B215">
        <v>2443</v>
      </c>
      <c r="D215">
        <f t="shared" si="54"/>
        <v>27352</v>
      </c>
      <c r="F215">
        <v>1733</v>
      </c>
      <c r="H215">
        <f t="shared" si="55"/>
        <v>19720</v>
      </c>
      <c r="J215">
        <v>602</v>
      </c>
      <c r="L215">
        <f t="shared" si="56"/>
        <v>7080</v>
      </c>
      <c r="N215">
        <f>'From State&amp;Country +Charts'!F228</f>
        <v>437</v>
      </c>
      <c r="P215">
        <f t="shared" si="57"/>
        <v>5180</v>
      </c>
      <c r="R215">
        <f>'From State&amp;Country +Charts'!O228</f>
        <v>556</v>
      </c>
      <c r="T215">
        <f t="shared" si="58"/>
        <v>6143</v>
      </c>
      <c r="V215" s="8">
        <f t="shared" si="47"/>
        <v>0.19373513084853292</v>
      </c>
      <c r="W215" s="8">
        <f t="shared" si="48"/>
        <v>0.13743061062648693</v>
      </c>
      <c r="X215" s="8">
        <f t="shared" si="49"/>
        <v>4.7739888977002376E-2</v>
      </c>
      <c r="Y215" s="8">
        <f t="shared" si="50"/>
        <v>3.4655035685963523E-2</v>
      </c>
      <c r="Z215" s="8">
        <f t="shared" si="51"/>
        <v>4.4091990483743064E-2</v>
      </c>
      <c r="AC215">
        <v>12610</v>
      </c>
      <c r="AD215">
        <f t="shared" si="59"/>
        <v>144523</v>
      </c>
      <c r="AE215" s="23">
        <f t="shared" si="60"/>
        <v>0.20716063565000953</v>
      </c>
      <c r="AG215">
        <f t="shared" si="52"/>
        <v>12610</v>
      </c>
      <c r="AH215">
        <v>7590</v>
      </c>
      <c r="AI215">
        <f t="shared" si="53"/>
        <v>5020</v>
      </c>
      <c r="AJ215">
        <f t="shared" ref="AJ215:AJ266" si="61">SUM(AI204:AI215)</f>
        <v>58207</v>
      </c>
      <c r="AK215">
        <f t="shared" si="46"/>
        <v>4850.583333333333</v>
      </c>
      <c r="AL215">
        <f t="shared" ref="AL215:AL266" si="62">SUM(AH204:AH215)</f>
        <v>86316</v>
      </c>
      <c r="AM215" s="22">
        <v>0.10103092783505155</v>
      </c>
    </row>
    <row r="216" spans="1:39" x14ac:dyDescent="0.3">
      <c r="A216" s="2" t="s">
        <v>352</v>
      </c>
      <c r="B216">
        <v>1909</v>
      </c>
      <c r="D216">
        <f t="shared" si="54"/>
        <v>26918</v>
      </c>
      <c r="F216">
        <v>1413</v>
      </c>
      <c r="H216">
        <f t="shared" si="55"/>
        <v>19221</v>
      </c>
      <c r="J216">
        <v>464</v>
      </c>
      <c r="L216">
        <f t="shared" si="56"/>
        <v>6943</v>
      </c>
      <c r="N216">
        <f>'From State&amp;Country +Charts'!F229</f>
        <v>300</v>
      </c>
      <c r="P216">
        <f t="shared" si="57"/>
        <v>5020</v>
      </c>
      <c r="R216">
        <f>'From State&amp;Country +Charts'!O229</f>
        <v>444</v>
      </c>
      <c r="T216">
        <f t="shared" si="58"/>
        <v>6020</v>
      </c>
      <c r="V216" s="8">
        <f t="shared" si="47"/>
        <v>0.19511447260834014</v>
      </c>
      <c r="W216" s="8">
        <f t="shared" si="48"/>
        <v>0.14441946034341782</v>
      </c>
      <c r="X216" s="8">
        <f t="shared" si="49"/>
        <v>4.7424366312346686E-2</v>
      </c>
      <c r="Y216" s="8">
        <f t="shared" si="50"/>
        <v>3.0662305805396566E-2</v>
      </c>
      <c r="Z216" s="8">
        <f t="shared" si="51"/>
        <v>4.5380212591986914E-2</v>
      </c>
      <c r="AC216">
        <v>9784</v>
      </c>
      <c r="AD216">
        <f t="shared" si="59"/>
        <v>141758</v>
      </c>
      <c r="AE216" s="23">
        <f t="shared" si="60"/>
        <v>-0.22033628177544029</v>
      </c>
      <c r="AG216">
        <f t="shared" si="52"/>
        <v>9784</v>
      </c>
      <c r="AH216">
        <v>7230</v>
      </c>
      <c r="AI216">
        <f t="shared" si="53"/>
        <v>2554</v>
      </c>
      <c r="AJ216">
        <f t="shared" si="61"/>
        <v>55103</v>
      </c>
      <c r="AK216">
        <f t="shared" ref="AK216:AK305" si="63">AJ216/12</f>
        <v>4591.916666666667</v>
      </c>
      <c r="AL216">
        <f t="shared" si="62"/>
        <v>86655</v>
      </c>
      <c r="AM216" s="22">
        <v>9.2804578904333607E-2</v>
      </c>
    </row>
    <row r="217" spans="1:39" x14ac:dyDescent="0.3">
      <c r="A217" s="2" t="s">
        <v>353</v>
      </c>
      <c r="B217">
        <v>1740</v>
      </c>
      <c r="D217">
        <f t="shared" si="54"/>
        <v>26848</v>
      </c>
      <c r="F217">
        <v>1279</v>
      </c>
      <c r="H217">
        <f t="shared" si="55"/>
        <v>19126</v>
      </c>
      <c r="J217">
        <v>437</v>
      </c>
      <c r="L217">
        <f t="shared" si="56"/>
        <v>6924</v>
      </c>
      <c r="N217">
        <f>'From State&amp;Country +Charts'!F230</f>
        <v>293</v>
      </c>
      <c r="P217">
        <f t="shared" si="57"/>
        <v>4899</v>
      </c>
      <c r="R217">
        <f>'From State&amp;Country +Charts'!O230</f>
        <v>395</v>
      </c>
      <c r="T217">
        <f t="shared" si="58"/>
        <v>5950</v>
      </c>
      <c r="V217" s="8">
        <f t="shared" si="47"/>
        <v>0.18843404808317088</v>
      </c>
      <c r="W217" s="8">
        <f t="shared" si="48"/>
        <v>0.1385098548841239</v>
      </c>
      <c r="X217" s="8">
        <f t="shared" si="49"/>
        <v>4.7325102880658436E-2</v>
      </c>
      <c r="Y217" s="8">
        <f t="shared" si="50"/>
        <v>3.1730560970327053E-2</v>
      </c>
      <c r="Z217" s="8">
        <f t="shared" si="51"/>
        <v>4.2776694823478449E-2</v>
      </c>
      <c r="AC217">
        <v>9234</v>
      </c>
      <c r="AD217">
        <f t="shared" si="59"/>
        <v>141135</v>
      </c>
      <c r="AE217" s="23">
        <f t="shared" si="60"/>
        <v>-6.3203814548036918E-2</v>
      </c>
      <c r="AG217">
        <f t="shared" si="52"/>
        <v>9234</v>
      </c>
      <c r="AH217">
        <v>5535</v>
      </c>
      <c r="AI217">
        <f t="shared" si="53"/>
        <v>3699</v>
      </c>
      <c r="AJ217">
        <f t="shared" si="61"/>
        <v>54603</v>
      </c>
      <c r="AK217">
        <f t="shared" si="63"/>
        <v>4550.25</v>
      </c>
      <c r="AL217">
        <f t="shared" si="62"/>
        <v>86532</v>
      </c>
      <c r="AM217" s="22">
        <v>0.1030972492960797</v>
      </c>
    </row>
    <row r="218" spans="1:39" x14ac:dyDescent="0.3">
      <c r="A218" s="2" t="s">
        <v>354</v>
      </c>
      <c r="B218">
        <v>2094</v>
      </c>
      <c r="D218">
        <f t="shared" si="54"/>
        <v>26974</v>
      </c>
      <c r="F218">
        <v>1581</v>
      </c>
      <c r="H218">
        <f t="shared" si="55"/>
        <v>19241</v>
      </c>
      <c r="J218">
        <v>612</v>
      </c>
      <c r="L218">
        <f t="shared" si="56"/>
        <v>6959</v>
      </c>
      <c r="N218">
        <f>'From State&amp;Country +Charts'!F231</f>
        <v>421</v>
      </c>
      <c r="P218">
        <f t="shared" si="57"/>
        <v>4895</v>
      </c>
      <c r="R218">
        <f>'From State&amp;Country +Charts'!O231</f>
        <v>571</v>
      </c>
      <c r="T218">
        <f t="shared" si="58"/>
        <v>6019</v>
      </c>
      <c r="V218" s="8">
        <f t="shared" si="47"/>
        <v>0.17128834355828221</v>
      </c>
      <c r="W218" s="8">
        <f t="shared" si="48"/>
        <v>0.12932515337423311</v>
      </c>
      <c r="X218" s="8">
        <f t="shared" si="49"/>
        <v>5.0061349693251531E-2</v>
      </c>
      <c r="Y218" s="8">
        <f t="shared" si="50"/>
        <v>3.4437627811860938E-2</v>
      </c>
      <c r="Z218" s="8">
        <f t="shared" si="51"/>
        <v>4.6707566462167692E-2</v>
      </c>
      <c r="AC218">
        <v>12225</v>
      </c>
      <c r="AD218">
        <f t="shared" si="59"/>
        <v>142064</v>
      </c>
      <c r="AE218" s="23">
        <f t="shared" si="60"/>
        <v>8.2241501416430607E-2</v>
      </c>
      <c r="AG218">
        <f t="shared" si="52"/>
        <v>12225</v>
      </c>
      <c r="AH218">
        <v>5541</v>
      </c>
      <c r="AI218">
        <f t="shared" si="53"/>
        <v>6684</v>
      </c>
      <c r="AJ218">
        <f t="shared" si="61"/>
        <v>58026</v>
      </c>
      <c r="AK218">
        <f t="shared" si="63"/>
        <v>4835.5</v>
      </c>
      <c r="AL218">
        <f t="shared" si="62"/>
        <v>84038</v>
      </c>
      <c r="AM218" s="22">
        <v>9.1615541922290392E-2</v>
      </c>
    </row>
    <row r="219" spans="1:39" x14ac:dyDescent="0.3">
      <c r="A219" s="2" t="s">
        <v>355</v>
      </c>
      <c r="B219">
        <v>1809</v>
      </c>
      <c r="D219">
        <f t="shared" si="54"/>
        <v>26172</v>
      </c>
      <c r="F219">
        <v>1377</v>
      </c>
      <c r="H219">
        <f t="shared" si="55"/>
        <v>18725</v>
      </c>
      <c r="J219">
        <v>534</v>
      </c>
      <c r="L219">
        <f t="shared" si="56"/>
        <v>6778</v>
      </c>
      <c r="N219">
        <f>'From State&amp;Country +Charts'!F232</f>
        <v>384</v>
      </c>
      <c r="P219">
        <f t="shared" si="57"/>
        <v>4737</v>
      </c>
      <c r="R219">
        <f>'From State&amp;Country +Charts'!O232</f>
        <v>467</v>
      </c>
      <c r="T219">
        <f t="shared" si="58"/>
        <v>5951</v>
      </c>
      <c r="V219" s="8">
        <f t="shared" si="47"/>
        <v>0.1719908727895037</v>
      </c>
      <c r="W219" s="8">
        <f t="shared" si="48"/>
        <v>0.13091842555618938</v>
      </c>
      <c r="X219" s="8">
        <f t="shared" si="49"/>
        <v>5.0770108385624645E-2</v>
      </c>
      <c r="Y219" s="8">
        <f t="shared" si="50"/>
        <v>3.650884198516828E-2</v>
      </c>
      <c r="Z219" s="8">
        <f t="shared" si="51"/>
        <v>4.4400076060087466E-2</v>
      </c>
      <c r="AC219">
        <v>10518</v>
      </c>
      <c r="AD219">
        <f t="shared" si="59"/>
        <v>138646</v>
      </c>
      <c r="AE219" s="23">
        <f t="shared" si="60"/>
        <v>-0.24526406429391501</v>
      </c>
      <c r="AG219">
        <f t="shared" si="52"/>
        <v>10518</v>
      </c>
      <c r="AH219">
        <v>6712</v>
      </c>
      <c r="AI219">
        <f t="shared" si="53"/>
        <v>3806</v>
      </c>
      <c r="AJ219">
        <f t="shared" si="61"/>
        <v>53370</v>
      </c>
      <c r="AK219">
        <f t="shared" si="63"/>
        <v>4447.5</v>
      </c>
      <c r="AL219">
        <f t="shared" si="62"/>
        <v>85276</v>
      </c>
      <c r="AM219" s="22">
        <v>9.7356911960448753E-2</v>
      </c>
    </row>
    <row r="220" spans="1:39" x14ac:dyDescent="0.3">
      <c r="A220" s="2" t="s">
        <v>356</v>
      </c>
      <c r="B220">
        <v>2029</v>
      </c>
      <c r="D220">
        <f t="shared" si="54"/>
        <v>25943</v>
      </c>
      <c r="F220">
        <v>1531</v>
      </c>
      <c r="H220">
        <f t="shared" si="55"/>
        <v>18736</v>
      </c>
      <c r="J220">
        <v>592</v>
      </c>
      <c r="L220">
        <f t="shared" si="56"/>
        <v>6810</v>
      </c>
      <c r="N220">
        <f>'From State&amp;Country +Charts'!F233</f>
        <v>445</v>
      </c>
      <c r="P220">
        <f t="shared" si="57"/>
        <v>4757</v>
      </c>
      <c r="R220">
        <f>'From State&amp;Country +Charts'!O233</f>
        <v>478</v>
      </c>
      <c r="T220">
        <f t="shared" si="58"/>
        <v>5973</v>
      </c>
      <c r="V220" s="8">
        <f t="shared" si="47"/>
        <v>0.17425283407763656</v>
      </c>
      <c r="W220" s="8">
        <f t="shared" si="48"/>
        <v>0.13148402610786672</v>
      </c>
      <c r="X220" s="8">
        <f t="shared" si="49"/>
        <v>5.0841635176915152E-2</v>
      </c>
      <c r="Y220" s="8">
        <f t="shared" si="50"/>
        <v>3.821710752318791E-2</v>
      </c>
      <c r="Z220" s="8">
        <f t="shared" si="51"/>
        <v>4.105118515973892E-2</v>
      </c>
      <c r="AC220">
        <v>11644</v>
      </c>
      <c r="AD220">
        <f t="shared" si="59"/>
        <v>138530</v>
      </c>
      <c r="AE220" s="23">
        <f t="shared" si="60"/>
        <v>-9.8639455782313368E-3</v>
      </c>
      <c r="AG220">
        <f t="shared" si="52"/>
        <v>11644</v>
      </c>
      <c r="AH220">
        <v>10643</v>
      </c>
      <c r="AI220">
        <f t="shared" si="53"/>
        <v>1001</v>
      </c>
      <c r="AJ220">
        <f t="shared" si="61"/>
        <v>53005</v>
      </c>
      <c r="AK220">
        <f t="shared" si="63"/>
        <v>4417.083333333333</v>
      </c>
      <c r="AL220">
        <f t="shared" si="62"/>
        <v>85525</v>
      </c>
      <c r="AM220" s="22">
        <v>9.0862246650635525E-2</v>
      </c>
    </row>
    <row r="221" spans="1:39" x14ac:dyDescent="0.3">
      <c r="A221" s="2" t="s">
        <v>357</v>
      </c>
      <c r="B221">
        <v>2588</v>
      </c>
      <c r="D221">
        <f t="shared" si="54"/>
        <v>25399</v>
      </c>
      <c r="F221">
        <v>1943</v>
      </c>
      <c r="H221">
        <f t="shared" si="55"/>
        <v>18514</v>
      </c>
      <c r="J221">
        <v>734</v>
      </c>
      <c r="L221">
        <f t="shared" si="56"/>
        <v>6688</v>
      </c>
      <c r="N221">
        <f>'From State&amp;Country +Charts'!F234</f>
        <v>570</v>
      </c>
      <c r="P221">
        <f t="shared" si="57"/>
        <v>4753</v>
      </c>
      <c r="R221">
        <f>'From State&amp;Country +Charts'!O234</f>
        <v>605</v>
      </c>
      <c r="T221">
        <f t="shared" si="58"/>
        <v>5895</v>
      </c>
      <c r="V221" s="8">
        <f t="shared" si="47"/>
        <v>0.17581521739130435</v>
      </c>
      <c r="W221" s="8">
        <f t="shared" si="48"/>
        <v>0.13199728260869564</v>
      </c>
      <c r="X221" s="8">
        <f t="shared" si="49"/>
        <v>4.9864130434782605E-2</v>
      </c>
      <c r="Y221" s="8">
        <f t="shared" si="50"/>
        <v>3.872282608695652E-2</v>
      </c>
      <c r="Z221" s="8">
        <f t="shared" si="51"/>
        <v>4.1100543478260872E-2</v>
      </c>
      <c r="AC221">
        <v>14720</v>
      </c>
      <c r="AD221">
        <f t="shared" si="59"/>
        <v>136784</v>
      </c>
      <c r="AE221" s="23">
        <f t="shared" si="60"/>
        <v>-0.10603668164703028</v>
      </c>
      <c r="AG221">
        <f t="shared" si="52"/>
        <v>14720</v>
      </c>
      <c r="AH221">
        <v>8825</v>
      </c>
      <c r="AI221">
        <f t="shared" si="53"/>
        <v>5895</v>
      </c>
      <c r="AJ221">
        <f t="shared" si="61"/>
        <v>51907</v>
      </c>
      <c r="AK221">
        <f t="shared" si="63"/>
        <v>4325.583333333333</v>
      </c>
      <c r="AL221">
        <f t="shared" si="62"/>
        <v>84877</v>
      </c>
      <c r="AM221" s="22">
        <v>9.2663043478260876E-2</v>
      </c>
    </row>
    <row r="222" spans="1:39" x14ac:dyDescent="0.3">
      <c r="A222" s="2" t="s">
        <v>358</v>
      </c>
      <c r="B222">
        <v>1875</v>
      </c>
      <c r="D222">
        <f t="shared" si="54"/>
        <v>25050</v>
      </c>
      <c r="F222">
        <v>1449</v>
      </c>
      <c r="H222">
        <f t="shared" si="55"/>
        <v>18415</v>
      </c>
      <c r="J222">
        <v>519</v>
      </c>
      <c r="L222">
        <f t="shared" si="56"/>
        <v>6650</v>
      </c>
      <c r="N222">
        <f>'From State&amp;Country +Charts'!F235</f>
        <v>406</v>
      </c>
      <c r="P222">
        <f t="shared" si="57"/>
        <v>4780</v>
      </c>
      <c r="R222">
        <f>'From State&amp;Country +Charts'!O235</f>
        <v>447</v>
      </c>
      <c r="T222">
        <f t="shared" si="58"/>
        <v>5833</v>
      </c>
      <c r="V222" s="8">
        <f t="shared" si="47"/>
        <v>0.17303433001107418</v>
      </c>
      <c r="W222" s="8">
        <f t="shared" si="48"/>
        <v>0.13372093023255813</v>
      </c>
      <c r="X222" s="8">
        <f t="shared" si="49"/>
        <v>4.7895902547065335E-2</v>
      </c>
      <c r="Y222" s="8">
        <f t="shared" si="50"/>
        <v>3.7467700258397935E-2</v>
      </c>
      <c r="Z222" s="8">
        <f t="shared" si="51"/>
        <v>4.125138427464009E-2</v>
      </c>
      <c r="AC222">
        <v>10836</v>
      </c>
      <c r="AD222">
        <f t="shared" si="59"/>
        <v>135996</v>
      </c>
      <c r="AE222" s="23">
        <f t="shared" si="60"/>
        <v>-6.7790777701307592E-2</v>
      </c>
      <c r="AG222">
        <f t="shared" si="52"/>
        <v>10836</v>
      </c>
      <c r="AH222">
        <v>9583</v>
      </c>
      <c r="AI222">
        <f t="shared" si="53"/>
        <v>1253</v>
      </c>
      <c r="AJ222">
        <f t="shared" si="61"/>
        <v>50291</v>
      </c>
      <c r="AK222">
        <f t="shared" si="63"/>
        <v>4190.916666666667</v>
      </c>
      <c r="AL222">
        <f t="shared" si="62"/>
        <v>85705</v>
      </c>
      <c r="AM222" s="22">
        <v>9.6068660022148394E-2</v>
      </c>
    </row>
    <row r="223" spans="1:39" x14ac:dyDescent="0.3">
      <c r="A223" s="2" t="s">
        <v>359</v>
      </c>
      <c r="B223">
        <v>1555</v>
      </c>
      <c r="D223">
        <f t="shared" si="54"/>
        <v>24873</v>
      </c>
      <c r="F223">
        <v>1149</v>
      </c>
      <c r="H223">
        <f t="shared" si="55"/>
        <v>18381</v>
      </c>
      <c r="J223">
        <v>406</v>
      </c>
      <c r="L223">
        <f t="shared" si="56"/>
        <v>6631</v>
      </c>
      <c r="N223">
        <f>'From State&amp;Country +Charts'!F236</f>
        <v>327</v>
      </c>
      <c r="P223">
        <f t="shared" si="57"/>
        <v>4826</v>
      </c>
      <c r="R223">
        <f>'From State&amp;Country +Charts'!O236</f>
        <v>358</v>
      </c>
      <c r="T223">
        <f t="shared" si="58"/>
        <v>5850</v>
      </c>
      <c r="V223" s="8">
        <f t="shared" si="47"/>
        <v>0.18079293105452854</v>
      </c>
      <c r="W223" s="8">
        <f t="shared" si="48"/>
        <v>0.13358911754447159</v>
      </c>
      <c r="X223" s="8">
        <f t="shared" si="49"/>
        <v>4.7203813510056973E-2</v>
      </c>
      <c r="Y223" s="8">
        <f t="shared" si="50"/>
        <v>3.8018835019183815E-2</v>
      </c>
      <c r="Z223" s="8">
        <f t="shared" si="51"/>
        <v>4.1623067085222648E-2</v>
      </c>
      <c r="AC223">
        <v>8601</v>
      </c>
      <c r="AD223">
        <f t="shared" si="59"/>
        <v>135917</v>
      </c>
      <c r="AE223" s="23">
        <f t="shared" si="60"/>
        <v>-9.1013824884792482E-3</v>
      </c>
      <c r="AG223">
        <f t="shared" si="52"/>
        <v>8601</v>
      </c>
      <c r="AH223">
        <v>6630</v>
      </c>
      <c r="AI223">
        <f t="shared" si="53"/>
        <v>1971</v>
      </c>
      <c r="AJ223">
        <f t="shared" si="61"/>
        <v>47397</v>
      </c>
      <c r="AK223">
        <f t="shared" si="63"/>
        <v>3949.75</v>
      </c>
      <c r="AL223">
        <f t="shared" si="62"/>
        <v>88520</v>
      </c>
      <c r="AM223" s="22">
        <v>0.10219741890477851</v>
      </c>
    </row>
    <row r="224" spans="1:39" x14ac:dyDescent="0.3">
      <c r="A224" s="21" t="s">
        <v>360</v>
      </c>
      <c r="B224">
        <v>1808</v>
      </c>
      <c r="D224">
        <f t="shared" si="54"/>
        <v>25099</v>
      </c>
      <c r="F224">
        <v>1568</v>
      </c>
      <c r="H224">
        <f t="shared" si="55"/>
        <v>18765</v>
      </c>
      <c r="J224">
        <v>466</v>
      </c>
      <c r="L224">
        <f t="shared" si="56"/>
        <v>6708</v>
      </c>
      <c r="N224">
        <f>'From State&amp;Country +Charts'!F237</f>
        <v>362</v>
      </c>
      <c r="P224">
        <f t="shared" si="57"/>
        <v>4898</v>
      </c>
      <c r="R224">
        <f>'From State&amp;Country +Charts'!O237</f>
        <v>448</v>
      </c>
      <c r="T224">
        <f t="shared" si="58"/>
        <v>5969</v>
      </c>
      <c r="V224" s="8">
        <f t="shared" si="47"/>
        <v>0.17460164171897635</v>
      </c>
      <c r="W224" s="8">
        <f t="shared" si="48"/>
        <v>0.15142443264123612</v>
      </c>
      <c r="X224" s="8">
        <f t="shared" si="49"/>
        <v>4.5002414292612265E-2</v>
      </c>
      <c r="Y224" s="8">
        <f t="shared" si="50"/>
        <v>3.49589570255915E-2</v>
      </c>
      <c r="Z224" s="8">
        <f t="shared" si="51"/>
        <v>4.3264123611781745E-2</v>
      </c>
      <c r="AC224">
        <v>10355</v>
      </c>
      <c r="AD224">
        <f t="shared" si="59"/>
        <v>137940</v>
      </c>
      <c r="AE224" s="23">
        <f t="shared" si="60"/>
        <v>0.24279884781565042</v>
      </c>
      <c r="AG224">
        <f t="shared" si="52"/>
        <v>10355</v>
      </c>
      <c r="AH224">
        <v>7771</v>
      </c>
      <c r="AI224">
        <f t="shared" si="53"/>
        <v>2584</v>
      </c>
      <c r="AJ224">
        <f t="shared" si="61"/>
        <v>50654</v>
      </c>
      <c r="AK224">
        <f t="shared" si="63"/>
        <v>4221.166666666667</v>
      </c>
      <c r="AL224">
        <f t="shared" si="62"/>
        <v>87286</v>
      </c>
      <c r="AM224" s="22">
        <v>0.1067117334620956</v>
      </c>
    </row>
    <row r="225" spans="1:39" x14ac:dyDescent="0.3">
      <c r="A225" s="2" t="s">
        <v>361</v>
      </c>
      <c r="B225">
        <v>1562</v>
      </c>
      <c r="D225">
        <f t="shared" si="54"/>
        <v>23158</v>
      </c>
      <c r="F225">
        <v>1307</v>
      </c>
      <c r="H225">
        <f t="shared" si="55"/>
        <v>17561</v>
      </c>
      <c r="J225">
        <v>412</v>
      </c>
      <c r="L225">
        <f t="shared" si="56"/>
        <v>6261</v>
      </c>
      <c r="N225">
        <f>'From State&amp;Country +Charts'!F238</f>
        <v>310</v>
      </c>
      <c r="P225">
        <f t="shared" si="57"/>
        <v>4560</v>
      </c>
      <c r="R225">
        <f>'From State&amp;Country +Charts'!O238</f>
        <v>408</v>
      </c>
      <c r="T225">
        <f t="shared" si="58"/>
        <v>5595</v>
      </c>
      <c r="V225" s="8">
        <f t="shared" si="47"/>
        <v>0.17760090960773167</v>
      </c>
      <c r="W225" s="8">
        <f t="shared" si="48"/>
        <v>0.14860716316088687</v>
      </c>
      <c r="X225" s="8">
        <f t="shared" si="49"/>
        <v>4.684479818078454E-2</v>
      </c>
      <c r="Y225" s="8">
        <f t="shared" si="50"/>
        <v>3.5247299602046617E-2</v>
      </c>
      <c r="Z225" s="8">
        <f t="shared" si="51"/>
        <v>4.638999431495168E-2</v>
      </c>
      <c r="AC225">
        <v>8795</v>
      </c>
      <c r="AD225">
        <f t="shared" si="59"/>
        <v>128531</v>
      </c>
      <c r="AE225" s="23">
        <f t="shared" si="60"/>
        <v>-0.51686442540101074</v>
      </c>
      <c r="AG225">
        <f t="shared" si="52"/>
        <v>8795</v>
      </c>
      <c r="AH225">
        <v>7920</v>
      </c>
      <c r="AI225">
        <f t="shared" si="53"/>
        <v>875</v>
      </c>
      <c r="AJ225">
        <f t="shared" si="61"/>
        <v>40038</v>
      </c>
      <c r="AK225">
        <f t="shared" si="63"/>
        <v>3336.5</v>
      </c>
      <c r="AL225">
        <f t="shared" si="62"/>
        <v>88493</v>
      </c>
      <c r="AM225" s="22">
        <v>0.10540079590676521</v>
      </c>
    </row>
    <row r="226" spans="1:39" x14ac:dyDescent="0.3">
      <c r="A226" s="2" t="s">
        <v>362</v>
      </c>
      <c r="B226">
        <v>1514</v>
      </c>
      <c r="D226">
        <f t="shared" si="54"/>
        <v>22926</v>
      </c>
      <c r="F226">
        <v>1243</v>
      </c>
      <c r="H226">
        <f t="shared" si="55"/>
        <v>17573</v>
      </c>
      <c r="J226">
        <v>384</v>
      </c>
      <c r="L226">
        <f t="shared" si="56"/>
        <v>6162</v>
      </c>
      <c r="N226">
        <f>'From State&amp;Country +Charts'!F239</f>
        <v>276</v>
      </c>
      <c r="P226">
        <f t="shared" si="57"/>
        <v>4531</v>
      </c>
      <c r="R226">
        <f>'From State&amp;Country +Charts'!O239</f>
        <v>383</v>
      </c>
      <c r="T226">
        <f t="shared" si="58"/>
        <v>5560</v>
      </c>
      <c r="V226" s="8">
        <f t="shared" si="47"/>
        <v>0.1775744780670889</v>
      </c>
      <c r="W226" s="8">
        <f t="shared" si="48"/>
        <v>0.14578935022284775</v>
      </c>
      <c r="X226" s="8">
        <f t="shared" si="49"/>
        <v>4.5038705137227304E-2</v>
      </c>
      <c r="Y226" s="8">
        <f t="shared" si="50"/>
        <v>3.2371569317382123E-2</v>
      </c>
      <c r="Z226" s="8">
        <f t="shared" si="51"/>
        <v>4.4921416842599107E-2</v>
      </c>
      <c r="AC226">
        <v>8526</v>
      </c>
      <c r="AD226">
        <f t="shared" si="59"/>
        <v>127848</v>
      </c>
      <c r="AE226" s="23">
        <f t="shared" si="60"/>
        <v>-7.4166576175480503E-2</v>
      </c>
      <c r="AG226">
        <f t="shared" si="52"/>
        <v>8526</v>
      </c>
      <c r="AH226">
        <v>3398</v>
      </c>
      <c r="AI226">
        <f t="shared" si="53"/>
        <v>5128</v>
      </c>
      <c r="AJ226">
        <f t="shared" si="61"/>
        <v>40470</v>
      </c>
      <c r="AK226">
        <f t="shared" si="63"/>
        <v>3372.5</v>
      </c>
      <c r="AL226">
        <f t="shared" si="62"/>
        <v>87378</v>
      </c>
      <c r="AM226" s="22">
        <v>0.10684963640628665</v>
      </c>
    </row>
    <row r="227" spans="1:39" x14ac:dyDescent="0.3">
      <c r="A227" s="2" t="s">
        <v>363</v>
      </c>
      <c r="B227">
        <v>1950</v>
      </c>
      <c r="D227">
        <f t="shared" si="54"/>
        <v>22433</v>
      </c>
      <c r="F227">
        <v>1612</v>
      </c>
      <c r="H227">
        <f t="shared" si="55"/>
        <v>17452</v>
      </c>
      <c r="J227">
        <v>492</v>
      </c>
      <c r="L227">
        <f t="shared" si="56"/>
        <v>6052</v>
      </c>
      <c r="N227">
        <f>'From State&amp;Country +Charts'!F240</f>
        <v>387</v>
      </c>
      <c r="P227">
        <f t="shared" si="57"/>
        <v>4481</v>
      </c>
      <c r="R227">
        <f>'From State&amp;Country +Charts'!O240</f>
        <v>454</v>
      </c>
      <c r="T227">
        <f t="shared" si="58"/>
        <v>5458</v>
      </c>
      <c r="V227" s="8">
        <f t="shared" si="47"/>
        <v>0.18330513254371122</v>
      </c>
      <c r="W227" s="8">
        <f t="shared" si="48"/>
        <v>0.15153224290280129</v>
      </c>
      <c r="X227" s="8">
        <f t="shared" si="49"/>
        <v>4.6249294980259446E-2</v>
      </c>
      <c r="Y227" s="8">
        <f t="shared" si="50"/>
        <v>3.6379018612521151E-2</v>
      </c>
      <c r="Z227" s="8">
        <f t="shared" si="51"/>
        <v>4.2677194961458921E-2</v>
      </c>
      <c r="AC227">
        <v>10638</v>
      </c>
      <c r="AD227">
        <f t="shared" si="59"/>
        <v>125876</v>
      </c>
      <c r="AE227" s="23">
        <f t="shared" si="60"/>
        <v>-0.15638382236320381</v>
      </c>
      <c r="AG227">
        <f t="shared" si="52"/>
        <v>10638</v>
      </c>
      <c r="AH227">
        <v>7937</v>
      </c>
      <c r="AI227">
        <f t="shared" si="53"/>
        <v>2701</v>
      </c>
      <c r="AJ227">
        <f t="shared" si="61"/>
        <v>38151</v>
      </c>
      <c r="AK227">
        <f t="shared" si="63"/>
        <v>3179.25</v>
      </c>
      <c r="AL227">
        <f t="shared" si="62"/>
        <v>87725</v>
      </c>
      <c r="AM227" s="22">
        <v>0.10838503478097387</v>
      </c>
    </row>
    <row r="228" spans="1:39" x14ac:dyDescent="0.3">
      <c r="A228" s="2" t="s">
        <v>364</v>
      </c>
      <c r="B228">
        <v>1488</v>
      </c>
      <c r="D228">
        <f t="shared" si="54"/>
        <v>22012</v>
      </c>
      <c r="F228">
        <v>1275</v>
      </c>
      <c r="H228">
        <f t="shared" si="55"/>
        <v>17314</v>
      </c>
      <c r="J228">
        <v>458</v>
      </c>
      <c r="L228">
        <f t="shared" si="56"/>
        <v>6046</v>
      </c>
      <c r="N228">
        <f>'From State&amp;Country +Charts'!F241</f>
        <v>277</v>
      </c>
      <c r="P228">
        <f t="shared" si="57"/>
        <v>4458</v>
      </c>
      <c r="R228">
        <f>'From State&amp;Country +Charts'!O241</f>
        <v>366</v>
      </c>
      <c r="T228">
        <f t="shared" si="58"/>
        <v>5380</v>
      </c>
      <c r="V228" s="8">
        <f t="shared" si="47"/>
        <v>0.17499705986122546</v>
      </c>
      <c r="W228" s="8">
        <f t="shared" si="48"/>
        <v>0.1499470775020581</v>
      </c>
      <c r="X228" s="8">
        <f t="shared" si="49"/>
        <v>5.3863342349758911E-2</v>
      </c>
      <c r="Y228" s="8">
        <f t="shared" si="50"/>
        <v>3.257673762201576E-2</v>
      </c>
      <c r="Z228" s="8">
        <f t="shared" si="51"/>
        <v>4.3043631659414328E-2</v>
      </c>
      <c r="AC228">
        <v>8503</v>
      </c>
      <c r="AD228">
        <f t="shared" si="59"/>
        <v>124595</v>
      </c>
      <c r="AE228" s="23">
        <f t="shared" si="60"/>
        <v>-0.13092804578904338</v>
      </c>
      <c r="AG228">
        <f t="shared" si="52"/>
        <v>8503</v>
      </c>
      <c r="AH228">
        <v>6889</v>
      </c>
      <c r="AI228">
        <f t="shared" si="53"/>
        <v>1614</v>
      </c>
      <c r="AJ228">
        <f t="shared" si="61"/>
        <v>37211</v>
      </c>
      <c r="AK228">
        <f t="shared" si="63"/>
        <v>3100.9166666666665</v>
      </c>
      <c r="AL228">
        <f t="shared" si="62"/>
        <v>87384</v>
      </c>
      <c r="AM228" s="22">
        <v>0.10796189580148183</v>
      </c>
    </row>
    <row r="229" spans="1:39" x14ac:dyDescent="0.3">
      <c r="A229" s="2" t="s">
        <v>365</v>
      </c>
      <c r="B229">
        <v>1461</v>
      </c>
      <c r="D229">
        <f t="shared" si="54"/>
        <v>21733</v>
      </c>
      <c r="F229">
        <v>1232</v>
      </c>
      <c r="H229">
        <f t="shared" si="55"/>
        <v>17267</v>
      </c>
      <c r="J229">
        <v>398</v>
      </c>
      <c r="L229">
        <f t="shared" si="56"/>
        <v>6007</v>
      </c>
      <c r="N229">
        <f>'From State&amp;Country +Charts'!F242</f>
        <v>287</v>
      </c>
      <c r="P229">
        <f t="shared" si="57"/>
        <v>4452</v>
      </c>
      <c r="R229">
        <f>'From State&amp;Country +Charts'!O242</f>
        <v>373</v>
      </c>
      <c r="T229">
        <f t="shared" si="58"/>
        <v>5358</v>
      </c>
      <c r="V229" s="8">
        <f t="shared" si="47"/>
        <v>0.17604530666345342</v>
      </c>
      <c r="W229" s="8">
        <f t="shared" si="48"/>
        <v>0.14845162067719003</v>
      </c>
      <c r="X229" s="8">
        <f t="shared" si="49"/>
        <v>4.7957585251235085E-2</v>
      </c>
      <c r="Y229" s="8">
        <f t="shared" si="50"/>
        <v>3.4582479816845403E-2</v>
      </c>
      <c r="Z229" s="8">
        <f t="shared" si="51"/>
        <v>4.494517411736354E-2</v>
      </c>
      <c r="AC229">
        <v>8299</v>
      </c>
      <c r="AD229">
        <f t="shared" si="59"/>
        <v>123660</v>
      </c>
      <c r="AE229" s="23">
        <f t="shared" si="60"/>
        <v>-0.10125622698722114</v>
      </c>
      <c r="AG229">
        <f t="shared" si="52"/>
        <v>8299</v>
      </c>
      <c r="AH229">
        <v>6911</v>
      </c>
      <c r="AI229">
        <f t="shared" si="53"/>
        <v>1388</v>
      </c>
      <c r="AJ229">
        <f t="shared" si="61"/>
        <v>34900</v>
      </c>
      <c r="AK229">
        <f t="shared" si="63"/>
        <v>2908.3333333333335</v>
      </c>
      <c r="AL229">
        <f t="shared" si="62"/>
        <v>88760</v>
      </c>
      <c r="AM229" s="22">
        <v>0.10724183636582721</v>
      </c>
    </row>
    <row r="230" spans="1:39" x14ac:dyDescent="0.3">
      <c r="A230" s="2" t="s">
        <v>366</v>
      </c>
      <c r="B230">
        <v>2237</v>
      </c>
      <c r="D230">
        <f t="shared" si="54"/>
        <v>21876</v>
      </c>
      <c r="F230">
        <v>1612</v>
      </c>
      <c r="H230">
        <f t="shared" si="55"/>
        <v>17298</v>
      </c>
      <c r="J230">
        <v>538</v>
      </c>
      <c r="L230">
        <f t="shared" si="56"/>
        <v>5933</v>
      </c>
      <c r="N230">
        <f>'From State&amp;Country +Charts'!F243</f>
        <v>413</v>
      </c>
      <c r="P230">
        <f t="shared" si="57"/>
        <v>4444</v>
      </c>
      <c r="R230">
        <f>'From State&amp;Country +Charts'!O243</f>
        <v>528</v>
      </c>
      <c r="T230">
        <f t="shared" si="58"/>
        <v>5315</v>
      </c>
      <c r="V230" s="8">
        <f t="shared" si="47"/>
        <v>0.18882417489659831</v>
      </c>
      <c r="W230" s="8">
        <f t="shared" si="48"/>
        <v>0.13606820292057062</v>
      </c>
      <c r="X230" s="8">
        <f t="shared" si="49"/>
        <v>4.5412340676964633E-2</v>
      </c>
      <c r="Y230" s="8">
        <f t="shared" si="50"/>
        <v>3.4861146281759098E-2</v>
      </c>
      <c r="Z230" s="8">
        <f t="shared" si="51"/>
        <v>4.456824512534819E-2</v>
      </c>
      <c r="AC230">
        <v>11847</v>
      </c>
      <c r="AD230">
        <f t="shared" si="59"/>
        <v>123282</v>
      </c>
      <c r="AE230" s="23">
        <f t="shared" si="60"/>
        <v>-3.0920245398773027E-2</v>
      </c>
      <c r="AG230">
        <f t="shared" si="52"/>
        <v>11847</v>
      </c>
      <c r="AH230">
        <v>6140</v>
      </c>
      <c r="AI230">
        <f t="shared" si="53"/>
        <v>5707</v>
      </c>
      <c r="AJ230">
        <f t="shared" si="61"/>
        <v>33923</v>
      </c>
      <c r="AK230">
        <f t="shared" si="63"/>
        <v>2826.9166666666665</v>
      </c>
      <c r="AL230">
        <f t="shared" si="62"/>
        <v>89359</v>
      </c>
      <c r="AM230" s="22">
        <v>0.10289524774204439</v>
      </c>
    </row>
    <row r="231" spans="1:39" x14ac:dyDescent="0.3">
      <c r="A231" s="2" t="s">
        <v>367</v>
      </c>
      <c r="B231">
        <v>1930</v>
      </c>
      <c r="D231">
        <f t="shared" si="54"/>
        <v>21997</v>
      </c>
      <c r="F231">
        <v>1288</v>
      </c>
      <c r="H231">
        <f t="shared" si="55"/>
        <v>17209</v>
      </c>
      <c r="J231">
        <v>474</v>
      </c>
      <c r="L231">
        <f t="shared" si="56"/>
        <v>5873</v>
      </c>
      <c r="N231">
        <f>'From State&amp;Country +Charts'!F244</f>
        <v>323</v>
      </c>
      <c r="P231">
        <f t="shared" si="57"/>
        <v>4383</v>
      </c>
      <c r="R231">
        <f>'From State&amp;Country +Charts'!O244</f>
        <v>395</v>
      </c>
      <c r="T231">
        <f t="shared" si="58"/>
        <v>5243</v>
      </c>
      <c r="V231" s="8">
        <f t="shared" si="47"/>
        <v>0.20697050938337802</v>
      </c>
      <c r="W231" s="8">
        <f t="shared" si="48"/>
        <v>0.13812332439678285</v>
      </c>
      <c r="X231" s="8">
        <f t="shared" si="49"/>
        <v>5.0831099195710452E-2</v>
      </c>
      <c r="Y231" s="8">
        <f t="shared" si="50"/>
        <v>3.4638069705093831E-2</v>
      </c>
      <c r="Z231" s="8">
        <f t="shared" si="51"/>
        <v>4.2359249329758715E-2</v>
      </c>
      <c r="AC231">
        <v>9325</v>
      </c>
      <c r="AD231">
        <f t="shared" si="59"/>
        <v>122089</v>
      </c>
      <c r="AE231" s="23">
        <f t="shared" si="60"/>
        <v>-0.11342460543829624</v>
      </c>
      <c r="AG231">
        <f t="shared" si="52"/>
        <v>9325</v>
      </c>
      <c r="AH231">
        <v>6252</v>
      </c>
      <c r="AI231">
        <f t="shared" si="53"/>
        <v>3073</v>
      </c>
      <c r="AJ231">
        <f t="shared" si="61"/>
        <v>33190</v>
      </c>
      <c r="AK231">
        <f t="shared" si="63"/>
        <v>2765.8333333333335</v>
      </c>
      <c r="AL231">
        <f t="shared" si="62"/>
        <v>88899</v>
      </c>
      <c r="AM231" s="22">
        <v>9.6514745308310987E-2</v>
      </c>
    </row>
    <row r="232" spans="1:39" x14ac:dyDescent="0.3">
      <c r="A232" s="2" t="s">
        <v>368</v>
      </c>
      <c r="B232">
        <v>2539</v>
      </c>
      <c r="D232">
        <f t="shared" si="54"/>
        <v>22507</v>
      </c>
      <c r="F232">
        <v>1758</v>
      </c>
      <c r="H232">
        <f t="shared" si="55"/>
        <v>17436</v>
      </c>
      <c r="J232">
        <v>648</v>
      </c>
      <c r="L232">
        <f t="shared" si="56"/>
        <v>5929</v>
      </c>
      <c r="N232">
        <f>'From State&amp;Country +Charts'!F245</f>
        <v>469</v>
      </c>
      <c r="P232">
        <f t="shared" si="57"/>
        <v>4407</v>
      </c>
      <c r="R232">
        <f>'From State&amp;Country +Charts'!O245</f>
        <v>550</v>
      </c>
      <c r="T232">
        <f t="shared" si="58"/>
        <v>5315</v>
      </c>
      <c r="V232" s="8">
        <f t="shared" si="47"/>
        <v>0.19783387875954495</v>
      </c>
      <c r="W232" s="8">
        <f t="shared" si="48"/>
        <v>0.13697989714820008</v>
      </c>
      <c r="X232" s="8">
        <f t="shared" si="49"/>
        <v>5.0490883590462832E-2</v>
      </c>
      <c r="Y232" s="8">
        <f t="shared" si="50"/>
        <v>3.6543556178899796E-2</v>
      </c>
      <c r="Z232" s="8">
        <f t="shared" si="51"/>
        <v>4.285491662770765E-2</v>
      </c>
      <c r="AC232">
        <v>12834</v>
      </c>
      <c r="AD232">
        <f t="shared" si="59"/>
        <v>123279</v>
      </c>
      <c r="AE232" s="23">
        <f t="shared" si="60"/>
        <v>0.10219855719683957</v>
      </c>
      <c r="AG232">
        <f t="shared" si="52"/>
        <v>12834</v>
      </c>
      <c r="AH232">
        <v>6045</v>
      </c>
      <c r="AI232">
        <f t="shared" si="53"/>
        <v>6789</v>
      </c>
      <c r="AJ232">
        <f t="shared" si="61"/>
        <v>38978</v>
      </c>
      <c r="AK232">
        <f t="shared" si="63"/>
        <v>3248.1666666666665</v>
      </c>
      <c r="AL232">
        <f t="shared" si="62"/>
        <v>84301</v>
      </c>
      <c r="AM232" s="22">
        <v>9.8020882032102227E-2</v>
      </c>
    </row>
    <row r="233" spans="1:39" x14ac:dyDescent="0.3">
      <c r="A233" s="2" t="s">
        <v>369</v>
      </c>
      <c r="B233">
        <v>2325</v>
      </c>
      <c r="D233">
        <f t="shared" si="54"/>
        <v>22244</v>
      </c>
      <c r="F233">
        <v>1517</v>
      </c>
      <c r="H233">
        <f t="shared" si="55"/>
        <v>17010</v>
      </c>
      <c r="J233">
        <v>477</v>
      </c>
      <c r="L233">
        <f t="shared" si="56"/>
        <v>5672</v>
      </c>
      <c r="N233">
        <f>'From State&amp;Country +Charts'!F246</f>
        <v>411</v>
      </c>
      <c r="P233">
        <f t="shared" si="57"/>
        <v>4248</v>
      </c>
      <c r="R233">
        <f>'From State&amp;Country +Charts'!O246</f>
        <v>482</v>
      </c>
      <c r="T233">
        <f t="shared" si="58"/>
        <v>5192</v>
      </c>
      <c r="V233" s="8">
        <f t="shared" si="47"/>
        <v>0.20818409742120345</v>
      </c>
      <c r="W233" s="8">
        <f t="shared" si="48"/>
        <v>0.13583452722063039</v>
      </c>
      <c r="X233" s="8">
        <f t="shared" si="49"/>
        <v>4.2711318051575929E-2</v>
      </c>
      <c r="Y233" s="8">
        <f t="shared" si="50"/>
        <v>3.6801575931232094E-2</v>
      </c>
      <c r="Z233" s="8">
        <f t="shared" si="51"/>
        <v>4.3159025787965613E-2</v>
      </c>
      <c r="AC233">
        <v>11168</v>
      </c>
      <c r="AD233">
        <f t="shared" si="59"/>
        <v>119727</v>
      </c>
      <c r="AE233" s="23">
        <f t="shared" si="60"/>
        <v>-0.24130434782608701</v>
      </c>
      <c r="AG233">
        <f t="shared" si="52"/>
        <v>11168</v>
      </c>
      <c r="AH233">
        <v>5259</v>
      </c>
      <c r="AI233">
        <f t="shared" si="53"/>
        <v>5909</v>
      </c>
      <c r="AJ233">
        <f t="shared" si="61"/>
        <v>38992</v>
      </c>
      <c r="AK233">
        <f t="shared" si="63"/>
        <v>3249.3333333333335</v>
      </c>
      <c r="AL233">
        <f t="shared" si="62"/>
        <v>80735</v>
      </c>
      <c r="AM233" s="22">
        <v>9.5182664756446989E-2</v>
      </c>
    </row>
    <row r="234" spans="1:39" x14ac:dyDescent="0.3">
      <c r="A234" s="2" t="s">
        <v>370</v>
      </c>
      <c r="B234">
        <v>2037</v>
      </c>
      <c r="D234">
        <f t="shared" si="54"/>
        <v>22406</v>
      </c>
      <c r="F234">
        <v>1391</v>
      </c>
      <c r="H234">
        <f t="shared" si="55"/>
        <v>16952</v>
      </c>
      <c r="J234">
        <v>472</v>
      </c>
      <c r="L234">
        <f t="shared" si="56"/>
        <v>5625</v>
      </c>
      <c r="N234">
        <f>'From State&amp;Country +Charts'!F247</f>
        <v>349</v>
      </c>
      <c r="P234">
        <f t="shared" si="57"/>
        <v>4191</v>
      </c>
      <c r="R234">
        <f>'From State&amp;Country +Charts'!O247</f>
        <v>422</v>
      </c>
      <c r="T234">
        <f t="shared" si="58"/>
        <v>5167</v>
      </c>
      <c r="V234" s="8">
        <f t="shared" si="47"/>
        <v>0.21006496854697329</v>
      </c>
      <c r="W234" s="8">
        <f t="shared" si="48"/>
        <v>0.14344642672991648</v>
      </c>
      <c r="X234" s="8">
        <f t="shared" si="49"/>
        <v>4.867484789110034E-2</v>
      </c>
      <c r="Y234" s="8">
        <f t="shared" si="50"/>
        <v>3.5990512529648348E-2</v>
      </c>
      <c r="Z234" s="8">
        <f t="shared" si="51"/>
        <v>4.3518614004331234E-2</v>
      </c>
      <c r="AC234">
        <v>9697</v>
      </c>
      <c r="AD234">
        <f t="shared" si="59"/>
        <v>118588</v>
      </c>
      <c r="AE234" s="23">
        <f t="shared" si="60"/>
        <v>-0.10511258767072718</v>
      </c>
      <c r="AG234">
        <f t="shared" si="52"/>
        <v>9697</v>
      </c>
      <c r="AH234">
        <v>10277</v>
      </c>
      <c r="AI234">
        <f t="shared" si="53"/>
        <v>-580</v>
      </c>
      <c r="AJ234">
        <f t="shared" si="61"/>
        <v>37159</v>
      </c>
      <c r="AK234">
        <f t="shared" si="63"/>
        <v>3096.5833333333335</v>
      </c>
      <c r="AL234">
        <f t="shared" si="62"/>
        <v>81429</v>
      </c>
      <c r="AM234" s="22">
        <v>0.10364030112405899</v>
      </c>
    </row>
    <row r="235" spans="1:39" x14ac:dyDescent="0.3">
      <c r="A235" s="2" t="s">
        <v>371</v>
      </c>
      <c r="B235">
        <v>2071</v>
      </c>
      <c r="D235">
        <f t="shared" si="54"/>
        <v>22922</v>
      </c>
      <c r="F235">
        <v>1420</v>
      </c>
      <c r="H235">
        <f t="shared" si="55"/>
        <v>17223</v>
      </c>
      <c r="J235">
        <v>444</v>
      </c>
      <c r="L235">
        <f t="shared" si="56"/>
        <v>5663</v>
      </c>
      <c r="N235">
        <f>'From State&amp;Country +Charts'!F248</f>
        <v>378</v>
      </c>
      <c r="P235">
        <f t="shared" si="57"/>
        <v>4242</v>
      </c>
      <c r="R235">
        <f>'From State&amp;Country +Charts'!O248</f>
        <v>412</v>
      </c>
      <c r="T235">
        <f t="shared" si="58"/>
        <v>5221</v>
      </c>
      <c r="V235" s="8">
        <f t="shared" si="47"/>
        <v>0.20989155771764467</v>
      </c>
      <c r="W235" s="8">
        <f t="shared" si="48"/>
        <v>0.14391405695753523</v>
      </c>
      <c r="X235" s="8">
        <f t="shared" si="49"/>
        <v>4.499847978108848E-2</v>
      </c>
      <c r="Y235" s="8">
        <f t="shared" si="50"/>
        <v>3.8309516570386136E-2</v>
      </c>
      <c r="Z235" s="8">
        <f t="shared" si="51"/>
        <v>4.1755346103172192E-2</v>
      </c>
      <c r="AC235">
        <v>9867</v>
      </c>
      <c r="AD235">
        <f t="shared" si="59"/>
        <v>119854</v>
      </c>
      <c r="AE235" s="23">
        <f t="shared" si="60"/>
        <v>0.14719218695500524</v>
      </c>
      <c r="AG235">
        <f t="shared" si="52"/>
        <v>9867</v>
      </c>
      <c r="AH235">
        <v>6972</v>
      </c>
      <c r="AI235">
        <f t="shared" si="53"/>
        <v>2895</v>
      </c>
      <c r="AJ235">
        <f t="shared" si="61"/>
        <v>38083</v>
      </c>
      <c r="AK235">
        <f t="shared" si="63"/>
        <v>3173.5833333333335</v>
      </c>
      <c r="AL235">
        <f t="shared" si="62"/>
        <v>81771</v>
      </c>
      <c r="AM235" s="22">
        <v>0.10621262795175838</v>
      </c>
    </row>
    <row r="236" spans="1:39" x14ac:dyDescent="0.3">
      <c r="A236" s="21" t="s">
        <v>372</v>
      </c>
      <c r="B236">
        <v>1579</v>
      </c>
      <c r="D236">
        <f t="shared" si="54"/>
        <v>22693</v>
      </c>
      <c r="F236">
        <v>1115</v>
      </c>
      <c r="H236">
        <f t="shared" si="55"/>
        <v>16770</v>
      </c>
      <c r="J236">
        <v>302</v>
      </c>
      <c r="L236">
        <f t="shared" si="56"/>
        <v>5499</v>
      </c>
      <c r="N236">
        <f>'From State&amp;Country +Charts'!F249</f>
        <v>262</v>
      </c>
      <c r="P236">
        <f t="shared" si="57"/>
        <v>4142</v>
      </c>
      <c r="R236">
        <f>'From State&amp;Country +Charts'!O249</f>
        <v>347</v>
      </c>
      <c r="T236">
        <f t="shared" si="58"/>
        <v>5120</v>
      </c>
      <c r="V236" s="8">
        <f t="shared" si="47"/>
        <v>0.21477149075081611</v>
      </c>
      <c r="W236" s="8">
        <f t="shared" si="48"/>
        <v>0.15165941240478781</v>
      </c>
      <c r="X236" s="8">
        <f t="shared" si="49"/>
        <v>4.1077257889009795E-2</v>
      </c>
      <c r="Y236" s="8">
        <f t="shared" si="50"/>
        <v>3.5636561479869426E-2</v>
      </c>
      <c r="Z236" s="8">
        <f t="shared" si="51"/>
        <v>4.7198041349292709E-2</v>
      </c>
      <c r="AC236">
        <v>7352</v>
      </c>
      <c r="AD236">
        <f t="shared" si="59"/>
        <v>116851</v>
      </c>
      <c r="AE236" s="23">
        <f t="shared" si="60"/>
        <v>-0.29000482858522458</v>
      </c>
      <c r="AG236">
        <f t="shared" si="52"/>
        <v>7352</v>
      </c>
      <c r="AH236">
        <v>5938</v>
      </c>
      <c r="AI236">
        <f t="shared" si="53"/>
        <v>1414</v>
      </c>
      <c r="AJ236">
        <f t="shared" si="61"/>
        <v>36913</v>
      </c>
      <c r="AK236">
        <f t="shared" si="63"/>
        <v>3076.0833333333335</v>
      </c>
      <c r="AL236">
        <f t="shared" si="62"/>
        <v>79938</v>
      </c>
      <c r="AM236" s="22">
        <v>0.10650163220892274</v>
      </c>
    </row>
    <row r="237" spans="1:39" x14ac:dyDescent="0.3">
      <c r="A237" s="2" t="s">
        <v>373</v>
      </c>
      <c r="B237">
        <v>1833</v>
      </c>
      <c r="D237">
        <f t="shared" si="54"/>
        <v>22964</v>
      </c>
      <c r="F237">
        <v>1231</v>
      </c>
      <c r="H237">
        <f t="shared" si="55"/>
        <v>16694</v>
      </c>
      <c r="J237">
        <v>376</v>
      </c>
      <c r="L237">
        <f t="shared" si="56"/>
        <v>5463</v>
      </c>
      <c r="N237">
        <f>'From State&amp;Country +Charts'!F250</f>
        <v>334</v>
      </c>
      <c r="P237">
        <f t="shared" si="57"/>
        <v>4166</v>
      </c>
      <c r="R237">
        <f>'From State&amp;Country +Charts'!O250</f>
        <v>377</v>
      </c>
      <c r="T237">
        <f t="shared" si="58"/>
        <v>5089</v>
      </c>
      <c r="V237" s="8">
        <f t="shared" si="47"/>
        <v>0.21949467129685069</v>
      </c>
      <c r="W237" s="8">
        <f t="shared" si="48"/>
        <v>0.14740749610825052</v>
      </c>
      <c r="X237" s="8">
        <f t="shared" si="49"/>
        <v>4.5024547958328345E-2</v>
      </c>
      <c r="Y237" s="8">
        <f t="shared" si="50"/>
        <v>3.9995210154472521E-2</v>
      </c>
      <c r="Z237" s="8">
        <f t="shared" si="51"/>
        <v>4.5144294096515387E-2</v>
      </c>
      <c r="AC237">
        <v>8351</v>
      </c>
      <c r="AD237">
        <f t="shared" si="59"/>
        <v>116407</v>
      </c>
      <c r="AE237" s="23">
        <f t="shared" si="60"/>
        <v>-5.0483229107447403E-2</v>
      </c>
      <c r="AG237">
        <f t="shared" si="52"/>
        <v>8351</v>
      </c>
      <c r="AH237">
        <v>5628</v>
      </c>
      <c r="AI237">
        <f t="shared" si="53"/>
        <v>2723</v>
      </c>
      <c r="AJ237">
        <f t="shared" si="61"/>
        <v>38761</v>
      </c>
      <c r="AK237">
        <f t="shared" si="63"/>
        <v>3230.0833333333335</v>
      </c>
      <c r="AL237">
        <f t="shared" si="62"/>
        <v>77646</v>
      </c>
      <c r="AM237" s="22">
        <v>0.10501736319003713</v>
      </c>
    </row>
    <row r="238" spans="1:39" x14ac:dyDescent="0.3">
      <c r="A238" s="2" t="s">
        <v>374</v>
      </c>
      <c r="B238">
        <v>1826</v>
      </c>
      <c r="D238">
        <f t="shared" si="54"/>
        <v>23276</v>
      </c>
      <c r="F238">
        <v>1276</v>
      </c>
      <c r="H238">
        <f t="shared" si="55"/>
        <v>16727</v>
      </c>
      <c r="J238">
        <v>382</v>
      </c>
      <c r="L238">
        <f t="shared" si="56"/>
        <v>5461</v>
      </c>
      <c r="N238">
        <f>'From State&amp;Country +Charts'!F251</f>
        <v>336</v>
      </c>
      <c r="P238">
        <f t="shared" si="57"/>
        <v>4226</v>
      </c>
      <c r="R238">
        <f>'From State&amp;Country +Charts'!O251</f>
        <v>371</v>
      </c>
      <c r="T238">
        <f t="shared" si="58"/>
        <v>5077</v>
      </c>
      <c r="V238" s="8">
        <f t="shared" si="47"/>
        <v>0.21479825902834962</v>
      </c>
      <c r="W238" s="8">
        <f t="shared" si="48"/>
        <v>0.15009998823667803</v>
      </c>
      <c r="X238" s="8">
        <f t="shared" si="49"/>
        <v>4.4935889895306433E-2</v>
      </c>
      <c r="Y238" s="8">
        <f t="shared" si="50"/>
        <v>3.9524761792730269E-2</v>
      </c>
      <c r="Z238" s="8">
        <f t="shared" si="51"/>
        <v>4.3641924479473002E-2</v>
      </c>
      <c r="AC238">
        <v>8501</v>
      </c>
      <c r="AD238">
        <f t="shared" si="59"/>
        <v>116382</v>
      </c>
      <c r="AE238" s="23">
        <f t="shared" si="60"/>
        <v>-2.9322073657048753E-3</v>
      </c>
      <c r="AG238">
        <f t="shared" si="52"/>
        <v>8501</v>
      </c>
      <c r="AH238">
        <v>5072</v>
      </c>
      <c r="AI238">
        <f t="shared" si="53"/>
        <v>3429</v>
      </c>
      <c r="AJ238">
        <f t="shared" si="61"/>
        <v>37062</v>
      </c>
      <c r="AK238">
        <f t="shared" si="63"/>
        <v>3088.5</v>
      </c>
      <c r="AL238">
        <f t="shared" si="62"/>
        <v>79320</v>
      </c>
      <c r="AM238" s="22">
        <v>0.10422303258440184</v>
      </c>
    </row>
    <row r="239" spans="1:39" x14ac:dyDescent="0.3">
      <c r="A239" s="2" t="s">
        <v>375</v>
      </c>
      <c r="B239">
        <v>2410</v>
      </c>
      <c r="D239">
        <f t="shared" si="54"/>
        <v>23736</v>
      </c>
      <c r="F239">
        <v>1651</v>
      </c>
      <c r="H239">
        <f t="shared" si="55"/>
        <v>16766</v>
      </c>
      <c r="J239">
        <v>517</v>
      </c>
      <c r="L239">
        <f t="shared" si="56"/>
        <v>5486</v>
      </c>
      <c r="N239">
        <f>'From State&amp;Country +Charts'!F252</f>
        <v>412</v>
      </c>
      <c r="P239">
        <f t="shared" si="57"/>
        <v>4251</v>
      </c>
      <c r="R239">
        <f>'From State&amp;Country +Charts'!O252</f>
        <v>522</v>
      </c>
      <c r="T239">
        <f t="shared" si="58"/>
        <v>5145</v>
      </c>
      <c r="V239" s="8">
        <f t="shared" si="47"/>
        <v>0.22101980924431402</v>
      </c>
      <c r="W239" s="8">
        <f t="shared" si="48"/>
        <v>0.1514123257520176</v>
      </c>
      <c r="X239" s="8">
        <f t="shared" si="49"/>
        <v>4.7413793103448273E-2</v>
      </c>
      <c r="Y239" s="8">
        <f t="shared" si="50"/>
        <v>3.7784299339691858E-2</v>
      </c>
      <c r="Z239" s="8">
        <f t="shared" si="51"/>
        <v>4.7872340425531915E-2</v>
      </c>
      <c r="AC239">
        <v>10904</v>
      </c>
      <c r="AD239">
        <f t="shared" si="59"/>
        <v>116648</v>
      </c>
      <c r="AE239" s="23">
        <f t="shared" si="60"/>
        <v>2.5004700131603608E-2</v>
      </c>
      <c r="AG239">
        <f t="shared" si="52"/>
        <v>10904</v>
      </c>
      <c r="AH239">
        <v>7155</v>
      </c>
      <c r="AI239">
        <f t="shared" si="53"/>
        <v>3749</v>
      </c>
      <c r="AJ239">
        <f t="shared" si="61"/>
        <v>38110</v>
      </c>
      <c r="AK239">
        <f t="shared" si="63"/>
        <v>3175.8333333333335</v>
      </c>
      <c r="AL239">
        <f t="shared" si="62"/>
        <v>78538</v>
      </c>
      <c r="AM239" s="22">
        <v>0.10858400586940573</v>
      </c>
    </row>
    <row r="240" spans="1:39" x14ac:dyDescent="0.3">
      <c r="A240" s="2" t="s">
        <v>376</v>
      </c>
      <c r="B240">
        <v>1831</v>
      </c>
      <c r="D240">
        <f t="shared" si="54"/>
        <v>24079</v>
      </c>
      <c r="F240">
        <v>1368</v>
      </c>
      <c r="H240">
        <f t="shared" si="55"/>
        <v>16859</v>
      </c>
      <c r="J240">
        <v>361</v>
      </c>
      <c r="L240">
        <f t="shared" si="56"/>
        <v>5389</v>
      </c>
      <c r="N240">
        <f>'From State&amp;Country +Charts'!F253</f>
        <v>315</v>
      </c>
      <c r="P240">
        <f t="shared" si="57"/>
        <v>4289</v>
      </c>
      <c r="R240">
        <f>'From State&amp;Country +Charts'!O253</f>
        <v>366</v>
      </c>
      <c r="T240">
        <f t="shared" si="58"/>
        <v>5145</v>
      </c>
      <c r="V240" s="8">
        <f t="shared" si="47"/>
        <v>0.21991352390103291</v>
      </c>
      <c r="W240" s="8">
        <f t="shared" si="48"/>
        <v>0.16430458803747297</v>
      </c>
      <c r="X240" s="8">
        <f t="shared" si="49"/>
        <v>4.335815517655537E-2</v>
      </c>
      <c r="Y240" s="8">
        <f t="shared" si="50"/>
        <v>3.7833293298102331E-2</v>
      </c>
      <c r="Z240" s="8">
        <f t="shared" si="51"/>
        <v>4.3958683641604615E-2</v>
      </c>
      <c r="AC240">
        <v>8326</v>
      </c>
      <c r="AD240">
        <f t="shared" si="59"/>
        <v>116471</v>
      </c>
      <c r="AE240" s="23">
        <f t="shared" si="60"/>
        <v>-2.0816182523815119E-2</v>
      </c>
      <c r="AG240">
        <f t="shared" si="52"/>
        <v>8326</v>
      </c>
      <c r="AH240">
        <v>6009</v>
      </c>
      <c r="AI240">
        <f t="shared" si="53"/>
        <v>2317</v>
      </c>
      <c r="AJ240">
        <f t="shared" si="61"/>
        <v>38813</v>
      </c>
      <c r="AK240">
        <f t="shared" si="63"/>
        <v>3234.4166666666665</v>
      </c>
      <c r="AL240">
        <f t="shared" si="62"/>
        <v>77658</v>
      </c>
      <c r="AM240" s="22">
        <v>0.1167427336055729</v>
      </c>
    </row>
    <row r="241" spans="1:39" x14ac:dyDescent="0.3">
      <c r="A241" s="2" t="s">
        <v>377</v>
      </c>
      <c r="B241">
        <v>2203</v>
      </c>
      <c r="D241">
        <f t="shared" si="54"/>
        <v>24821</v>
      </c>
      <c r="F241">
        <v>1490</v>
      </c>
      <c r="H241">
        <f t="shared" si="55"/>
        <v>17117</v>
      </c>
      <c r="J241">
        <v>387</v>
      </c>
      <c r="L241">
        <f t="shared" si="56"/>
        <v>5378</v>
      </c>
      <c r="N241">
        <f>'From State&amp;Country +Charts'!F254</f>
        <v>413</v>
      </c>
      <c r="P241">
        <f t="shared" si="57"/>
        <v>4415</v>
      </c>
      <c r="R241">
        <f>'From State&amp;Country +Charts'!O254</f>
        <v>482</v>
      </c>
      <c r="T241">
        <f t="shared" si="58"/>
        <v>5254</v>
      </c>
      <c r="V241" s="8">
        <f t="shared" si="47"/>
        <v>0.21900785366338602</v>
      </c>
      <c r="W241" s="8">
        <f t="shared" si="48"/>
        <v>0.1481260562680187</v>
      </c>
      <c r="X241" s="8">
        <f t="shared" si="49"/>
        <v>3.8473009245451835E-2</v>
      </c>
      <c r="Y241" s="8">
        <f t="shared" si="50"/>
        <v>4.1057759220598469E-2</v>
      </c>
      <c r="Z241" s="8">
        <f t="shared" si="51"/>
        <v>4.7917288000795311E-2</v>
      </c>
      <c r="AC241">
        <v>10059</v>
      </c>
      <c r="AD241">
        <f t="shared" si="59"/>
        <v>118231</v>
      </c>
      <c r="AE241" s="23">
        <f t="shared" si="60"/>
        <v>0.21207374382455724</v>
      </c>
      <c r="AG241">
        <f t="shared" si="52"/>
        <v>10059</v>
      </c>
      <c r="AH241">
        <v>4331</v>
      </c>
      <c r="AI241">
        <f t="shared" si="53"/>
        <v>5728</v>
      </c>
      <c r="AJ241">
        <f t="shared" si="61"/>
        <v>43153</v>
      </c>
      <c r="AK241">
        <f t="shared" si="63"/>
        <v>3596.0833333333335</v>
      </c>
      <c r="AL241">
        <f t="shared" si="62"/>
        <v>75078</v>
      </c>
      <c r="AM241" s="22">
        <v>0.11144248931305299</v>
      </c>
    </row>
    <row r="242" spans="1:39" x14ac:dyDescent="0.3">
      <c r="A242" s="2" t="s">
        <v>378</v>
      </c>
      <c r="B242">
        <v>2008</v>
      </c>
      <c r="D242">
        <f t="shared" si="54"/>
        <v>24592</v>
      </c>
      <c r="F242">
        <v>1307</v>
      </c>
      <c r="H242">
        <f t="shared" si="55"/>
        <v>16812</v>
      </c>
      <c r="J242">
        <v>433</v>
      </c>
      <c r="L242">
        <f t="shared" si="56"/>
        <v>5273</v>
      </c>
      <c r="N242">
        <f>'From State&amp;Country +Charts'!F255</f>
        <v>424</v>
      </c>
      <c r="P242">
        <f t="shared" si="57"/>
        <v>4426</v>
      </c>
      <c r="R242">
        <f>'From State&amp;Country +Charts'!O255</f>
        <v>409</v>
      </c>
      <c r="T242">
        <f t="shared" si="58"/>
        <v>5135</v>
      </c>
      <c r="V242" s="8">
        <f t="shared" si="47"/>
        <v>0.21255425002646341</v>
      </c>
      <c r="W242" s="8">
        <f t="shared" si="48"/>
        <v>0.1383507991955118</v>
      </c>
      <c r="X242" s="8">
        <f t="shared" si="49"/>
        <v>4.583465650471049E-2</v>
      </c>
      <c r="Y242" s="8">
        <f t="shared" si="50"/>
        <v>4.4881973113157614E-2</v>
      </c>
      <c r="Z242" s="8">
        <f t="shared" si="51"/>
        <v>4.3294167460569494E-2</v>
      </c>
      <c r="AC242">
        <v>9447</v>
      </c>
      <c r="AD242">
        <f t="shared" si="59"/>
        <v>115831</v>
      </c>
      <c r="AE242" s="23">
        <f t="shared" si="60"/>
        <v>-0.20258293238794634</v>
      </c>
      <c r="AG242">
        <f t="shared" si="52"/>
        <v>9447</v>
      </c>
      <c r="AH242">
        <v>6952</v>
      </c>
      <c r="AI242">
        <f t="shared" si="53"/>
        <v>2495</v>
      </c>
      <c r="AJ242">
        <f t="shared" si="61"/>
        <v>39941</v>
      </c>
      <c r="AK242">
        <f t="shared" si="63"/>
        <v>3328.4166666666665</v>
      </c>
      <c r="AL242">
        <f t="shared" si="62"/>
        <v>75890</v>
      </c>
      <c r="AM242" s="22">
        <v>9.9925902402879227E-2</v>
      </c>
    </row>
    <row r="243" spans="1:39" x14ac:dyDescent="0.3">
      <c r="A243" s="2" t="s">
        <v>379</v>
      </c>
      <c r="B243">
        <v>2092</v>
      </c>
      <c r="D243">
        <f t="shared" si="54"/>
        <v>24754</v>
      </c>
      <c r="F243">
        <v>1351</v>
      </c>
      <c r="H243">
        <f t="shared" si="55"/>
        <v>16875</v>
      </c>
      <c r="J243">
        <v>427</v>
      </c>
      <c r="L243">
        <f t="shared" si="56"/>
        <v>5226</v>
      </c>
      <c r="N243">
        <f>'From State&amp;Country +Charts'!F256</f>
        <v>363</v>
      </c>
      <c r="P243">
        <f t="shared" si="57"/>
        <v>4466</v>
      </c>
      <c r="R243">
        <f>'From State&amp;Country +Charts'!O256</f>
        <v>384</v>
      </c>
      <c r="T243">
        <f t="shared" si="58"/>
        <v>5124</v>
      </c>
      <c r="V243" s="8">
        <f t="shared" si="47"/>
        <v>0.21846282372598161</v>
      </c>
      <c r="W243" s="8">
        <f t="shared" si="48"/>
        <v>0.14108187134502925</v>
      </c>
      <c r="X243" s="8">
        <f t="shared" si="49"/>
        <v>4.4590643274853799E-2</v>
      </c>
      <c r="Y243" s="8">
        <f t="shared" si="50"/>
        <v>3.7907268170426063E-2</v>
      </c>
      <c r="Z243" s="8">
        <f t="shared" si="51"/>
        <v>4.0100250626566414E-2</v>
      </c>
      <c r="AC243">
        <v>9576</v>
      </c>
      <c r="AD243">
        <f t="shared" si="59"/>
        <v>116082</v>
      </c>
      <c r="AE243" s="23">
        <f t="shared" si="60"/>
        <v>2.6916890080428857E-2</v>
      </c>
      <c r="AG243">
        <f t="shared" si="52"/>
        <v>9576</v>
      </c>
      <c r="AH243">
        <v>5510</v>
      </c>
      <c r="AI243">
        <f t="shared" si="53"/>
        <v>4066</v>
      </c>
      <c r="AJ243">
        <f t="shared" si="61"/>
        <v>40934</v>
      </c>
      <c r="AK243">
        <f t="shared" si="63"/>
        <v>3411.1666666666665</v>
      </c>
      <c r="AL243">
        <f t="shared" si="62"/>
        <v>75148</v>
      </c>
      <c r="AM243" s="22">
        <v>0.10286131996658313</v>
      </c>
    </row>
    <row r="244" spans="1:39" x14ac:dyDescent="0.3">
      <c r="A244" s="2" t="s">
        <v>380</v>
      </c>
      <c r="B244">
        <f>'From State&amp;Country +Charts'!$H$257</f>
        <v>2877</v>
      </c>
      <c r="D244">
        <f t="shared" si="54"/>
        <v>25092</v>
      </c>
      <c r="F244">
        <f>'From State&amp;Country +Charts'!AN257</f>
        <v>1805</v>
      </c>
      <c r="H244">
        <f t="shared" si="55"/>
        <v>16922</v>
      </c>
      <c r="J244">
        <f>'From State&amp;Country +Charts'!$AT$257</f>
        <v>603</v>
      </c>
      <c r="L244">
        <f t="shared" si="56"/>
        <v>5181</v>
      </c>
      <c r="N244">
        <f>'From State&amp;Country +Charts'!F257</f>
        <v>247</v>
      </c>
      <c r="P244">
        <f t="shared" si="57"/>
        <v>4244</v>
      </c>
      <c r="R244">
        <f>'From State&amp;Country +Charts'!O257</f>
        <v>526</v>
      </c>
      <c r="T244">
        <f t="shared" si="58"/>
        <v>5100</v>
      </c>
      <c r="V244" s="8">
        <f t="shared" ref="V244:V249" si="64">B244/AC244</f>
        <v>0.21973573665317345</v>
      </c>
      <c r="W244" s="8">
        <f t="shared" ref="W244:W249" si="65">F244/AC244</f>
        <v>0.13785992515084397</v>
      </c>
      <c r="X244" s="8">
        <f t="shared" ref="X244:X249" si="66">J244/AC244</f>
        <v>4.6055143970060337E-2</v>
      </c>
      <c r="Y244" s="8">
        <f t="shared" si="50"/>
        <v>1.8865042389062857E-2</v>
      </c>
      <c r="Z244" s="8">
        <f t="shared" si="51"/>
        <v>4.0174138852822117E-2</v>
      </c>
      <c r="AC244">
        <f>'From State&amp;Country +Charts'!$BR$257</f>
        <v>13093</v>
      </c>
      <c r="AD244">
        <f t="shared" si="59"/>
        <v>116341</v>
      </c>
      <c r="AE244" s="23">
        <f t="shared" ref="AE244:AE249" si="67">(AC244/AC232)-1</f>
        <v>2.0180769830138612E-2</v>
      </c>
      <c r="AG244">
        <f t="shared" ref="AG244:AG249" si="68">AC244</f>
        <v>13093</v>
      </c>
      <c r="AH244">
        <v>7744</v>
      </c>
      <c r="AI244">
        <f t="shared" ref="AI244:AI249" si="69">AG244-AH244</f>
        <v>5349</v>
      </c>
      <c r="AJ244">
        <f t="shared" si="61"/>
        <v>39494</v>
      </c>
      <c r="AK244">
        <f t="shared" si="63"/>
        <v>3291.1666666666665</v>
      </c>
      <c r="AL244">
        <f t="shared" si="62"/>
        <v>76847</v>
      </c>
      <c r="AM244" s="22">
        <v>9.3637821736805932E-2</v>
      </c>
    </row>
    <row r="245" spans="1:39" x14ac:dyDescent="0.3">
      <c r="A245" s="2" t="s">
        <v>381</v>
      </c>
      <c r="B245">
        <f>'From State&amp;Country +Charts'!$H258</f>
        <v>2549</v>
      </c>
      <c r="D245">
        <f t="shared" si="54"/>
        <v>25316</v>
      </c>
      <c r="F245">
        <f>'From State&amp;Country +Charts'!AN258</f>
        <v>1631</v>
      </c>
      <c r="H245">
        <f t="shared" si="55"/>
        <v>17036</v>
      </c>
      <c r="J245">
        <f>'From State&amp;Country +Charts'!$AT258</f>
        <v>477</v>
      </c>
      <c r="L245">
        <f t="shared" si="56"/>
        <v>5181</v>
      </c>
      <c r="N245">
        <f>'From State&amp;Country +Charts'!F258</f>
        <v>446</v>
      </c>
      <c r="P245">
        <f t="shared" si="57"/>
        <v>4279</v>
      </c>
      <c r="R245">
        <f>'From State&amp;Country +Charts'!O258</f>
        <v>468</v>
      </c>
      <c r="T245">
        <f t="shared" si="58"/>
        <v>5086</v>
      </c>
      <c r="V245" s="8">
        <f t="shared" si="64"/>
        <v>0.2220383275261324</v>
      </c>
      <c r="W245" s="8">
        <f t="shared" si="65"/>
        <v>0.1420731707317073</v>
      </c>
      <c r="X245" s="8">
        <f t="shared" si="66"/>
        <v>4.1550522648083621E-2</v>
      </c>
      <c r="Y245" s="8">
        <f t="shared" si="50"/>
        <v>3.8850174216027877E-2</v>
      </c>
      <c r="Z245" s="8">
        <f t="shared" si="51"/>
        <v>4.0766550522648083E-2</v>
      </c>
      <c r="AC245">
        <f>'From State&amp;Country +Charts'!$BR258</f>
        <v>11480</v>
      </c>
      <c r="AD245">
        <f t="shared" si="59"/>
        <v>116653</v>
      </c>
      <c r="AE245" s="23">
        <f t="shared" si="67"/>
        <v>2.7936962750716443E-2</v>
      </c>
      <c r="AG245">
        <f t="shared" si="68"/>
        <v>11480</v>
      </c>
      <c r="AH245">
        <v>6636</v>
      </c>
      <c r="AI245">
        <f t="shared" si="69"/>
        <v>4844</v>
      </c>
      <c r="AJ245">
        <f t="shared" si="61"/>
        <v>38429</v>
      </c>
      <c r="AK245">
        <f t="shared" si="63"/>
        <v>3202.4166666666665</v>
      </c>
      <c r="AL245">
        <f t="shared" si="62"/>
        <v>78224</v>
      </c>
      <c r="AM245" s="22">
        <v>0.10627177700348432</v>
      </c>
    </row>
    <row r="246" spans="1:39" x14ac:dyDescent="0.3">
      <c r="A246" s="2" t="s">
        <v>382</v>
      </c>
      <c r="B246">
        <f>'From State&amp;Country +Charts'!$H259</f>
        <v>2343</v>
      </c>
      <c r="D246">
        <f t="shared" si="54"/>
        <v>25622</v>
      </c>
      <c r="F246">
        <f>'From State&amp;Country +Charts'!AN259</f>
        <v>1583</v>
      </c>
      <c r="H246">
        <f t="shared" si="55"/>
        <v>17228</v>
      </c>
      <c r="J246">
        <f>'From State&amp;Country +Charts'!$AT259</f>
        <v>430</v>
      </c>
      <c r="L246">
        <f t="shared" si="56"/>
        <v>5139</v>
      </c>
      <c r="N246">
        <f>'From State&amp;Country +Charts'!F259</f>
        <v>371</v>
      </c>
      <c r="P246">
        <f t="shared" si="57"/>
        <v>4301</v>
      </c>
      <c r="R246">
        <f>'From State&amp;Country +Charts'!O259</f>
        <v>446</v>
      </c>
      <c r="T246">
        <f t="shared" si="58"/>
        <v>5110</v>
      </c>
      <c r="V246" s="8">
        <f t="shared" si="64"/>
        <v>0.22845163806552263</v>
      </c>
      <c r="W246" s="8">
        <f t="shared" si="65"/>
        <v>0.15434867394695787</v>
      </c>
      <c r="X246" s="8">
        <f t="shared" si="66"/>
        <v>4.1926677067082682E-2</v>
      </c>
      <c r="Y246" s="8">
        <f t="shared" si="50"/>
        <v>3.6173946957878317E-2</v>
      </c>
      <c r="Z246" s="8">
        <f t="shared" si="51"/>
        <v>4.3486739469578782E-2</v>
      </c>
      <c r="AC246">
        <f>'From State&amp;Country +Charts'!$BR259</f>
        <v>10256</v>
      </c>
      <c r="AD246">
        <f t="shared" si="59"/>
        <v>117212</v>
      </c>
      <c r="AE246" s="23">
        <f t="shared" si="67"/>
        <v>5.7646694854078584E-2</v>
      </c>
      <c r="AG246">
        <f t="shared" si="68"/>
        <v>10256</v>
      </c>
      <c r="AH246">
        <v>7051</v>
      </c>
      <c r="AI246">
        <f t="shared" si="69"/>
        <v>3205</v>
      </c>
      <c r="AJ246">
        <f t="shared" si="61"/>
        <v>42214</v>
      </c>
      <c r="AK246">
        <f t="shared" si="63"/>
        <v>3517.8333333333335</v>
      </c>
      <c r="AL246">
        <f t="shared" si="62"/>
        <v>74998</v>
      </c>
      <c r="AM246" s="22">
        <v>0.10969188767550703</v>
      </c>
    </row>
    <row r="247" spans="1:39" x14ac:dyDescent="0.3">
      <c r="A247" s="2" t="s">
        <v>383</v>
      </c>
      <c r="B247">
        <f>'From State&amp;Country +Charts'!$H260</f>
        <v>2433</v>
      </c>
      <c r="D247">
        <f t="shared" si="54"/>
        <v>25984</v>
      </c>
      <c r="F247">
        <f>'From State&amp;Country +Charts'!AN260</f>
        <v>1527</v>
      </c>
      <c r="H247">
        <f t="shared" si="55"/>
        <v>17335</v>
      </c>
      <c r="J247">
        <f>'From State&amp;Country +Charts'!$AT260</f>
        <v>480</v>
      </c>
      <c r="L247">
        <f t="shared" si="56"/>
        <v>5175</v>
      </c>
      <c r="N247">
        <f>'From State&amp;Country +Charts'!F260</f>
        <v>439</v>
      </c>
      <c r="P247">
        <f t="shared" si="57"/>
        <v>4362</v>
      </c>
      <c r="R247">
        <f>'From State&amp;Country +Charts'!O260</f>
        <v>393</v>
      </c>
      <c r="T247">
        <f t="shared" si="58"/>
        <v>5091</v>
      </c>
      <c r="V247" s="8">
        <f t="shared" si="64"/>
        <v>0.22916077988132241</v>
      </c>
      <c r="W247" s="8">
        <f t="shared" si="65"/>
        <v>0.14382593953094094</v>
      </c>
      <c r="X247" s="8">
        <f t="shared" si="66"/>
        <v>4.5210511443910709E-2</v>
      </c>
      <c r="Y247" s="8">
        <f t="shared" si="50"/>
        <v>4.1348780258076673E-2</v>
      </c>
      <c r="Z247" s="8">
        <f t="shared" si="51"/>
        <v>3.7016106244701891E-2</v>
      </c>
      <c r="AC247">
        <f>'From State&amp;Country +Charts'!$BR260</f>
        <v>10617</v>
      </c>
      <c r="AD247">
        <f t="shared" si="59"/>
        <v>117962</v>
      </c>
      <c r="AE247" s="23">
        <f t="shared" si="67"/>
        <v>7.6010945576163058E-2</v>
      </c>
      <c r="AG247">
        <f t="shared" si="68"/>
        <v>10617</v>
      </c>
      <c r="AH247">
        <v>6289</v>
      </c>
      <c r="AI247">
        <f t="shared" si="69"/>
        <v>4328</v>
      </c>
      <c r="AJ247">
        <f t="shared" si="61"/>
        <v>43647</v>
      </c>
      <c r="AK247">
        <f t="shared" si="63"/>
        <v>3637.25</v>
      </c>
      <c r="AL247">
        <f t="shared" si="62"/>
        <v>74315</v>
      </c>
      <c r="AM247" s="22">
        <v>0.10784590750682867</v>
      </c>
    </row>
    <row r="248" spans="1:39" x14ac:dyDescent="0.3">
      <c r="A248" s="21" t="s">
        <v>384</v>
      </c>
      <c r="B248">
        <f>'From State&amp;Country +Charts'!$H261</f>
        <v>1864</v>
      </c>
      <c r="D248">
        <f t="shared" si="54"/>
        <v>26269</v>
      </c>
      <c r="F248">
        <f>'From State&amp;Country +Charts'!AN261</f>
        <v>1130</v>
      </c>
      <c r="H248">
        <f t="shared" si="55"/>
        <v>17350</v>
      </c>
      <c r="J248">
        <f>'From State&amp;Country +Charts'!$AT261</f>
        <v>316</v>
      </c>
      <c r="L248">
        <f t="shared" si="56"/>
        <v>5189</v>
      </c>
      <c r="N248">
        <f>'From State&amp;Country +Charts'!F261</f>
        <v>296</v>
      </c>
      <c r="P248">
        <f t="shared" si="57"/>
        <v>4396</v>
      </c>
      <c r="R248">
        <f>'From State&amp;Country +Charts'!O261</f>
        <v>369</v>
      </c>
      <c r="T248">
        <f t="shared" si="58"/>
        <v>5113</v>
      </c>
      <c r="V248" s="8">
        <f t="shared" si="64"/>
        <v>0.23499747856782652</v>
      </c>
      <c r="W248" s="8">
        <f t="shared" si="65"/>
        <v>0.14246091780131115</v>
      </c>
      <c r="X248" s="8">
        <f t="shared" si="66"/>
        <v>3.983862834089763E-2</v>
      </c>
      <c r="Y248" s="8">
        <f t="shared" si="50"/>
        <v>3.7317196167423093E-2</v>
      </c>
      <c r="Z248" s="8">
        <f t="shared" si="51"/>
        <v>4.652042360060514E-2</v>
      </c>
      <c r="AC248">
        <f>'From State&amp;Country +Charts'!$BR261</f>
        <v>7932</v>
      </c>
      <c r="AD248">
        <f t="shared" si="59"/>
        <v>118542</v>
      </c>
      <c r="AE248" s="23">
        <f t="shared" si="67"/>
        <v>7.8890097932535319E-2</v>
      </c>
      <c r="AG248">
        <f t="shared" si="68"/>
        <v>7932</v>
      </c>
      <c r="AH248">
        <v>4926</v>
      </c>
      <c r="AI248">
        <f t="shared" si="69"/>
        <v>3006</v>
      </c>
      <c r="AJ248">
        <f t="shared" si="61"/>
        <v>45239</v>
      </c>
      <c r="AK248">
        <f t="shared" si="63"/>
        <v>3769.9166666666665</v>
      </c>
      <c r="AL248">
        <f t="shared" si="62"/>
        <v>73303</v>
      </c>
      <c r="AM248" s="22">
        <v>0.10892586989409984</v>
      </c>
    </row>
    <row r="249" spans="1:39" x14ac:dyDescent="0.3">
      <c r="A249" s="2" t="s">
        <v>385</v>
      </c>
      <c r="B249">
        <f>'From State&amp;Country +Charts'!$H262</f>
        <v>2416</v>
      </c>
      <c r="D249">
        <f t="shared" si="54"/>
        <v>26852</v>
      </c>
      <c r="F249">
        <f>'From State&amp;Country +Charts'!AN262</f>
        <v>1615</v>
      </c>
      <c r="H249">
        <f t="shared" si="55"/>
        <v>17734</v>
      </c>
      <c r="J249">
        <f>'From State&amp;Country +Charts'!$AT262</f>
        <v>442</v>
      </c>
      <c r="L249">
        <f t="shared" si="56"/>
        <v>5255</v>
      </c>
      <c r="N249">
        <f>'From State&amp;Country +Charts'!F262</f>
        <v>430</v>
      </c>
      <c r="P249">
        <f t="shared" si="57"/>
        <v>4492</v>
      </c>
      <c r="R249">
        <f>'From State&amp;Country +Charts'!O262</f>
        <v>416</v>
      </c>
      <c r="T249">
        <f t="shared" si="58"/>
        <v>5152</v>
      </c>
      <c r="V249" s="8">
        <f t="shared" si="64"/>
        <v>0.22736683606248823</v>
      </c>
      <c r="W249" s="8">
        <f t="shared" si="65"/>
        <v>0.15198569546395632</v>
      </c>
      <c r="X249" s="8">
        <f t="shared" si="66"/>
        <v>4.1596085074345944E-2</v>
      </c>
      <c r="Y249" s="8">
        <f t="shared" si="50"/>
        <v>4.0466779597214377E-2</v>
      </c>
      <c r="Z249" s="8">
        <f t="shared" si="51"/>
        <v>3.9149256540560888E-2</v>
      </c>
      <c r="AC249">
        <f>'From State&amp;Country +Charts'!$BR262</f>
        <v>10626</v>
      </c>
      <c r="AD249">
        <f t="shared" si="59"/>
        <v>120817</v>
      </c>
      <c r="AE249" s="23">
        <f t="shared" si="67"/>
        <v>0.27242246437552398</v>
      </c>
      <c r="AG249">
        <f t="shared" si="68"/>
        <v>10626</v>
      </c>
      <c r="AH249">
        <v>5672</v>
      </c>
      <c r="AI249">
        <f t="shared" si="69"/>
        <v>4954</v>
      </c>
      <c r="AJ249">
        <f t="shared" si="61"/>
        <v>47470</v>
      </c>
      <c r="AK249">
        <f t="shared" si="63"/>
        <v>3955.8333333333335</v>
      </c>
      <c r="AL249">
        <f t="shared" si="62"/>
        <v>73347</v>
      </c>
      <c r="AM249" s="22">
        <v>0.10163749294184077</v>
      </c>
    </row>
    <row r="250" spans="1:39" x14ac:dyDescent="0.3">
      <c r="A250" s="2" t="s">
        <v>386</v>
      </c>
      <c r="B250">
        <f>'From State&amp;Country +Charts'!$H263</f>
        <v>2158</v>
      </c>
      <c r="D250">
        <f t="shared" si="54"/>
        <v>27184</v>
      </c>
      <c r="F250">
        <f>'From State&amp;Country +Charts'!AN263</f>
        <v>1402</v>
      </c>
      <c r="H250">
        <f t="shared" si="55"/>
        <v>17860</v>
      </c>
      <c r="J250">
        <f>'From State&amp;Country +Charts'!$AT263</f>
        <v>428</v>
      </c>
      <c r="L250">
        <f t="shared" si="56"/>
        <v>5301</v>
      </c>
      <c r="N250">
        <f>'From State&amp;Country +Charts'!F263</f>
        <v>346</v>
      </c>
      <c r="P250">
        <f t="shared" si="57"/>
        <v>4502</v>
      </c>
      <c r="R250">
        <f>'From State&amp;Country +Charts'!O263</f>
        <v>402</v>
      </c>
      <c r="T250">
        <f t="shared" si="58"/>
        <v>5183</v>
      </c>
      <c r="V250" s="8">
        <f t="shared" ref="V250:V255" si="70">B250/AC250</f>
        <v>0.23201806257391677</v>
      </c>
      <c r="W250" s="8">
        <f t="shared" ref="W250:W255" si="71">F250/AC250</f>
        <v>0.15073647994839265</v>
      </c>
      <c r="X250" s="8">
        <f t="shared" ref="X250:X255" si="72">J250/AC250</f>
        <v>4.601655735942372E-2</v>
      </c>
      <c r="Y250" s="8">
        <f t="shared" si="50"/>
        <v>3.7200301042898613E-2</v>
      </c>
      <c r="Z250" s="8">
        <f t="shared" si="51"/>
        <v>4.322115901515966E-2</v>
      </c>
      <c r="AC250">
        <f>'From State&amp;Country +Charts'!$BR263</f>
        <v>9301</v>
      </c>
      <c r="AD250">
        <f t="shared" si="59"/>
        <v>121617</v>
      </c>
      <c r="AE250" s="23">
        <f t="shared" ref="AE250:AE255" si="73">(AC250/AC238)-1</f>
        <v>9.410657569697678E-2</v>
      </c>
      <c r="AG250">
        <f t="shared" ref="AG250:AG255" si="74">AC250</f>
        <v>9301</v>
      </c>
      <c r="AH250">
        <v>4811</v>
      </c>
      <c r="AI250">
        <f t="shared" ref="AI250:AI255" si="75">AG250-AH250</f>
        <v>4490</v>
      </c>
      <c r="AJ250">
        <f t="shared" si="61"/>
        <v>48531</v>
      </c>
      <c r="AK250">
        <f t="shared" si="63"/>
        <v>4044.25</v>
      </c>
      <c r="AL250">
        <f t="shared" si="62"/>
        <v>73086</v>
      </c>
      <c r="AM250" s="22">
        <v>0.11213847973336201</v>
      </c>
    </row>
    <row r="251" spans="1:39" x14ac:dyDescent="0.3">
      <c r="A251" s="2" t="s">
        <v>387</v>
      </c>
      <c r="B251">
        <f>'From State&amp;Country +Charts'!$H264</f>
        <v>2288</v>
      </c>
      <c r="D251">
        <f t="shared" si="54"/>
        <v>27062</v>
      </c>
      <c r="F251">
        <f>'From State&amp;Country +Charts'!AN264</f>
        <v>1548</v>
      </c>
      <c r="H251">
        <f t="shared" si="55"/>
        <v>17757</v>
      </c>
      <c r="J251">
        <f>'From State&amp;Country +Charts'!$AT264</f>
        <v>443</v>
      </c>
      <c r="L251">
        <f t="shared" si="56"/>
        <v>5227</v>
      </c>
      <c r="N251">
        <f>'From State&amp;Country +Charts'!F264</f>
        <v>353</v>
      </c>
      <c r="P251">
        <f t="shared" si="57"/>
        <v>4443</v>
      </c>
      <c r="R251">
        <f>'From State&amp;Country +Charts'!O264</f>
        <v>395</v>
      </c>
      <c r="T251">
        <f t="shared" si="58"/>
        <v>5056</v>
      </c>
      <c r="V251" s="8">
        <f t="shared" si="70"/>
        <v>0.23695111847555925</v>
      </c>
      <c r="W251" s="8">
        <f t="shared" si="71"/>
        <v>0.16031483015741507</v>
      </c>
      <c r="X251" s="8">
        <f t="shared" si="72"/>
        <v>4.587821043910522E-2</v>
      </c>
      <c r="Y251" s="8">
        <f t="shared" si="50"/>
        <v>3.6557580778790393E-2</v>
      </c>
      <c r="Z251" s="8">
        <f t="shared" si="51"/>
        <v>4.0907207953603975E-2</v>
      </c>
      <c r="AC251">
        <f>'From State&amp;Country +Charts'!$BR264</f>
        <v>9656</v>
      </c>
      <c r="AD251">
        <f t="shared" si="59"/>
        <v>120369</v>
      </c>
      <c r="AE251" s="23">
        <f t="shared" si="73"/>
        <v>-0.11445341159207634</v>
      </c>
      <c r="AG251">
        <f t="shared" si="74"/>
        <v>9656</v>
      </c>
      <c r="AH251">
        <v>6115</v>
      </c>
      <c r="AI251">
        <f t="shared" si="75"/>
        <v>3541</v>
      </c>
      <c r="AJ251">
        <f t="shared" si="61"/>
        <v>48323</v>
      </c>
      <c r="AK251">
        <f t="shared" si="63"/>
        <v>4026.9166666666665</v>
      </c>
      <c r="AL251">
        <f t="shared" si="62"/>
        <v>72046</v>
      </c>
      <c r="AM251" s="22">
        <v>0.11267605633802817</v>
      </c>
    </row>
    <row r="252" spans="1:39" x14ac:dyDescent="0.3">
      <c r="A252" s="2" t="s">
        <v>388</v>
      </c>
      <c r="B252">
        <f>'From State&amp;Country +Charts'!$H265</f>
        <v>2007</v>
      </c>
      <c r="D252">
        <f t="shared" si="54"/>
        <v>27238</v>
      </c>
      <c r="F252">
        <f>'From State&amp;Country +Charts'!AN265</f>
        <v>1451</v>
      </c>
      <c r="H252">
        <f t="shared" si="55"/>
        <v>17840</v>
      </c>
      <c r="J252">
        <f>'From State&amp;Country +Charts'!$AT265</f>
        <v>361</v>
      </c>
      <c r="L252">
        <f t="shared" si="56"/>
        <v>5227</v>
      </c>
      <c r="N252">
        <f>'From State&amp;Country +Charts'!F265</f>
        <v>333</v>
      </c>
      <c r="P252">
        <f t="shared" si="57"/>
        <v>4461</v>
      </c>
      <c r="R252">
        <f>'From State&amp;Country +Charts'!O265</f>
        <v>414</v>
      </c>
      <c r="T252">
        <f t="shared" si="58"/>
        <v>5104</v>
      </c>
      <c r="V252" s="8">
        <f t="shared" si="70"/>
        <v>0.21917658621819372</v>
      </c>
      <c r="W252" s="8">
        <f t="shared" si="71"/>
        <v>0.15845801026537076</v>
      </c>
      <c r="X252" s="8">
        <f t="shared" si="72"/>
        <v>3.9423391940591898E-2</v>
      </c>
      <c r="Y252" s="8">
        <f t="shared" si="50"/>
        <v>3.6365621928579228E-2</v>
      </c>
      <c r="Z252" s="8">
        <f t="shared" si="51"/>
        <v>4.5211313749044447E-2</v>
      </c>
      <c r="AC252">
        <f>'From State&amp;Country +Charts'!$BR265</f>
        <v>9157</v>
      </c>
      <c r="AD252">
        <f t="shared" si="59"/>
        <v>121200</v>
      </c>
      <c r="AE252" s="23">
        <f t="shared" si="73"/>
        <v>9.9807830891184279E-2</v>
      </c>
      <c r="AG252">
        <f t="shared" si="74"/>
        <v>9157</v>
      </c>
      <c r="AH252">
        <v>4765</v>
      </c>
      <c r="AI252">
        <f t="shared" si="75"/>
        <v>4392</v>
      </c>
      <c r="AJ252">
        <f t="shared" si="61"/>
        <v>50398</v>
      </c>
      <c r="AK252">
        <f t="shared" si="63"/>
        <v>4199.833333333333</v>
      </c>
      <c r="AL252">
        <f t="shared" si="62"/>
        <v>70802</v>
      </c>
      <c r="AM252" s="22">
        <v>0.11018892650431364</v>
      </c>
    </row>
    <row r="253" spans="1:39" x14ac:dyDescent="0.3">
      <c r="A253" s="2" t="s">
        <v>389</v>
      </c>
      <c r="B253">
        <f>'From State&amp;Country +Charts'!$H266</f>
        <v>2636</v>
      </c>
      <c r="D253">
        <f t="shared" si="54"/>
        <v>27671</v>
      </c>
      <c r="F253">
        <f>'From State&amp;Country +Charts'!AN266</f>
        <v>1763</v>
      </c>
      <c r="H253">
        <f t="shared" si="55"/>
        <v>18113</v>
      </c>
      <c r="J253">
        <f>'From State&amp;Country +Charts'!$AT266</f>
        <v>505</v>
      </c>
      <c r="L253">
        <f t="shared" si="56"/>
        <v>5345</v>
      </c>
      <c r="N253">
        <f>'From State&amp;Country +Charts'!F266</f>
        <v>445</v>
      </c>
      <c r="P253">
        <f t="shared" si="57"/>
        <v>4493</v>
      </c>
      <c r="R253">
        <f>'From State&amp;Country +Charts'!O266</f>
        <v>473</v>
      </c>
      <c r="T253">
        <f t="shared" si="58"/>
        <v>5095</v>
      </c>
      <c r="V253" s="8">
        <f t="shared" si="70"/>
        <v>0.22985699337286361</v>
      </c>
      <c r="W253" s="8">
        <f t="shared" si="71"/>
        <v>0.15373212417160795</v>
      </c>
      <c r="X253" s="8">
        <f t="shared" si="72"/>
        <v>4.4035577258458317E-2</v>
      </c>
      <c r="Y253" s="8">
        <f t="shared" si="50"/>
        <v>3.8803627485176143E-2</v>
      </c>
      <c r="Z253" s="8">
        <f t="shared" si="51"/>
        <v>4.1245204046041158E-2</v>
      </c>
      <c r="AC253">
        <f>'From State&amp;Country +Charts'!$BR266</f>
        <v>11468</v>
      </c>
      <c r="AD253">
        <f t="shared" si="59"/>
        <v>122609</v>
      </c>
      <c r="AE253" s="23">
        <f t="shared" si="73"/>
        <v>0.1400735659608312</v>
      </c>
      <c r="AG253">
        <f t="shared" si="74"/>
        <v>11468</v>
      </c>
      <c r="AH253">
        <v>4655</v>
      </c>
      <c r="AI253">
        <f t="shared" si="75"/>
        <v>6813</v>
      </c>
      <c r="AJ253">
        <f t="shared" si="61"/>
        <v>51483</v>
      </c>
      <c r="AK253">
        <f t="shared" si="63"/>
        <v>4290.25</v>
      </c>
      <c r="AL253">
        <f t="shared" si="62"/>
        <v>71126</v>
      </c>
      <c r="AM253" s="22">
        <v>0.11475409836065574</v>
      </c>
    </row>
    <row r="254" spans="1:39" x14ac:dyDescent="0.3">
      <c r="A254" s="2" t="s">
        <v>390</v>
      </c>
      <c r="B254">
        <f>'From State&amp;Country +Charts'!H267</f>
        <v>2286</v>
      </c>
      <c r="D254">
        <f t="shared" si="54"/>
        <v>27949</v>
      </c>
      <c r="F254">
        <f>'From State&amp;Country +Charts'!AN267</f>
        <v>1395</v>
      </c>
      <c r="H254">
        <f t="shared" si="55"/>
        <v>18201</v>
      </c>
      <c r="J254">
        <f>'From State&amp;Country +Charts'!AT267</f>
        <v>504</v>
      </c>
      <c r="L254">
        <f t="shared" si="56"/>
        <v>5416</v>
      </c>
      <c r="N254">
        <f>'From State&amp;Country +Charts'!F267</f>
        <v>463</v>
      </c>
      <c r="P254">
        <f t="shared" si="57"/>
        <v>4532</v>
      </c>
      <c r="R254">
        <f>'From State&amp;Country +Charts'!O267</f>
        <v>417</v>
      </c>
      <c r="T254">
        <f t="shared" si="58"/>
        <v>5103</v>
      </c>
      <c r="V254" s="8">
        <f t="shared" si="70"/>
        <v>0.22146870761480333</v>
      </c>
      <c r="W254" s="8">
        <f t="shared" si="71"/>
        <v>0.13514822708777369</v>
      </c>
      <c r="X254" s="8">
        <f t="shared" si="72"/>
        <v>4.882774656074404E-2</v>
      </c>
      <c r="Y254" s="8">
        <f t="shared" si="50"/>
        <v>4.4855648130207322E-2</v>
      </c>
      <c r="Z254" s="8">
        <f t="shared" si="51"/>
        <v>4.0399147452044176E-2</v>
      </c>
      <c r="AC254">
        <f>'From State&amp;Country +Charts'!BR267</f>
        <v>10322</v>
      </c>
      <c r="AD254">
        <f t="shared" si="59"/>
        <v>123484</v>
      </c>
      <c r="AE254" s="23">
        <f t="shared" si="73"/>
        <v>9.2621996400973794E-2</v>
      </c>
      <c r="AG254">
        <f t="shared" si="74"/>
        <v>10322</v>
      </c>
      <c r="AH254">
        <v>6258</v>
      </c>
      <c r="AI254">
        <f t="shared" si="75"/>
        <v>4064</v>
      </c>
      <c r="AJ254">
        <f t="shared" si="61"/>
        <v>53052</v>
      </c>
      <c r="AK254">
        <f t="shared" si="63"/>
        <v>4421</v>
      </c>
      <c r="AL254">
        <f t="shared" si="62"/>
        <v>70432</v>
      </c>
      <c r="AM254" s="22">
        <v>0.10618097267971323</v>
      </c>
    </row>
    <row r="255" spans="1:39" x14ac:dyDescent="0.3">
      <c r="A255" s="2" t="s">
        <v>391</v>
      </c>
      <c r="B255">
        <f>'From State&amp;Country +Charts'!H268</f>
        <v>3315</v>
      </c>
      <c r="D255">
        <f t="shared" si="54"/>
        <v>29172</v>
      </c>
      <c r="F255">
        <f>'From State&amp;Country +Charts'!AN268</f>
        <v>1877</v>
      </c>
      <c r="H255">
        <f t="shared" si="55"/>
        <v>18727</v>
      </c>
      <c r="J255">
        <f>'From State&amp;Country +Charts'!AT268</f>
        <v>608</v>
      </c>
      <c r="L255">
        <f t="shared" si="56"/>
        <v>5597</v>
      </c>
      <c r="N255">
        <f>'From State&amp;Country +Charts'!F268</f>
        <v>528</v>
      </c>
      <c r="P255">
        <f t="shared" si="57"/>
        <v>4697</v>
      </c>
      <c r="R255">
        <f>'From State&amp;Country +Charts'!O268</f>
        <v>512</v>
      </c>
      <c r="T255">
        <f t="shared" si="58"/>
        <v>5231</v>
      </c>
      <c r="V255" s="8">
        <f t="shared" si="70"/>
        <v>0.23787313432835822</v>
      </c>
      <c r="W255" s="8">
        <f t="shared" si="71"/>
        <v>0.13468714121699196</v>
      </c>
      <c r="X255" s="8">
        <f t="shared" si="72"/>
        <v>4.3628013777267508E-2</v>
      </c>
      <c r="Y255" s="8">
        <f t="shared" si="50"/>
        <v>3.7887485648679678E-2</v>
      </c>
      <c r="Z255" s="8">
        <f t="shared" si="51"/>
        <v>3.6739380022962113E-2</v>
      </c>
      <c r="AC255">
        <f>'From State&amp;Country +Charts'!BR268</f>
        <v>13936</v>
      </c>
      <c r="AD255">
        <f t="shared" si="59"/>
        <v>127844</v>
      </c>
      <c r="AE255" s="23">
        <f t="shared" si="73"/>
        <v>0.45530492898913955</v>
      </c>
      <c r="AG255">
        <f t="shared" si="74"/>
        <v>13936</v>
      </c>
      <c r="AH255">
        <v>5368</v>
      </c>
      <c r="AI255">
        <f t="shared" si="75"/>
        <v>8568</v>
      </c>
      <c r="AJ255">
        <f t="shared" si="61"/>
        <v>57554</v>
      </c>
      <c r="AK255">
        <f t="shared" si="63"/>
        <v>4796.166666666667</v>
      </c>
      <c r="AL255">
        <f t="shared" si="62"/>
        <v>70290</v>
      </c>
      <c r="AM255" s="22">
        <v>0.10519517795637198</v>
      </c>
    </row>
    <row r="256" spans="1:39" x14ac:dyDescent="0.3">
      <c r="A256" s="2" t="s">
        <v>392</v>
      </c>
      <c r="B256">
        <f>'From State&amp;Country +Charts'!H269</f>
        <v>2827</v>
      </c>
      <c r="D256">
        <f t="shared" si="54"/>
        <v>29122</v>
      </c>
      <c r="F256">
        <f>'From State&amp;Country +Charts'!AN269</f>
        <v>1607</v>
      </c>
      <c r="H256">
        <f t="shared" si="55"/>
        <v>18529</v>
      </c>
      <c r="J256">
        <f>'From State&amp;Country +Charts'!AT269</f>
        <v>567</v>
      </c>
      <c r="L256">
        <f t="shared" si="56"/>
        <v>5561</v>
      </c>
      <c r="N256">
        <f>'From State&amp;Country +Charts'!F269</f>
        <v>495</v>
      </c>
      <c r="P256">
        <f t="shared" si="57"/>
        <v>4945</v>
      </c>
      <c r="R256">
        <f>'From State&amp;Country +Charts'!O269</f>
        <v>492</v>
      </c>
      <c r="T256">
        <f t="shared" si="58"/>
        <v>5197</v>
      </c>
      <c r="V256" s="8">
        <f t="shared" ref="V256:V261" si="76">B256/AC256</f>
        <v>0.23032426266905653</v>
      </c>
      <c r="W256" s="8">
        <f t="shared" ref="W256:W261" si="77">F256/AC256</f>
        <v>0.13092716310901092</v>
      </c>
      <c r="X256" s="8">
        <f t="shared" ref="X256:X261" si="78">J256/AC256</f>
        <v>4.6195209385693332E-2</v>
      </c>
      <c r="Y256" s="8">
        <f t="shared" si="50"/>
        <v>4.032915105100212E-2</v>
      </c>
      <c r="Z256" s="8">
        <f t="shared" si="51"/>
        <v>4.0084731953723321E-2</v>
      </c>
      <c r="AC256">
        <f>'From State&amp;Country +Charts'!BR269</f>
        <v>12274</v>
      </c>
      <c r="AD256">
        <f t="shared" si="59"/>
        <v>127025</v>
      </c>
      <c r="AE256" s="23">
        <f t="shared" ref="AE256:AE261" si="79">(AC256/AC244)-1</f>
        <v>-6.2552508974261012E-2</v>
      </c>
      <c r="AG256">
        <f t="shared" ref="AG256:AG261" si="80">AC256</f>
        <v>12274</v>
      </c>
      <c r="AH256">
        <v>4959</v>
      </c>
      <c r="AI256">
        <f t="shared" ref="AI256:AI261" si="81">AG256-AH256</f>
        <v>7315</v>
      </c>
      <c r="AJ256">
        <f t="shared" si="61"/>
        <v>59520</v>
      </c>
      <c r="AK256">
        <f t="shared" si="63"/>
        <v>4960</v>
      </c>
      <c r="AL256">
        <f t="shared" si="62"/>
        <v>67505</v>
      </c>
      <c r="AM256" s="22">
        <v>0.10224865569496497</v>
      </c>
    </row>
    <row r="257" spans="1:39" x14ac:dyDescent="0.3">
      <c r="A257" s="2" t="s">
        <v>393</v>
      </c>
      <c r="B257">
        <f>'From State&amp;Country +Charts'!H270</f>
        <v>2969</v>
      </c>
      <c r="D257">
        <f t="shared" si="54"/>
        <v>29542</v>
      </c>
      <c r="F257">
        <f>'From State&amp;Country +Charts'!AN270</f>
        <v>1780</v>
      </c>
      <c r="H257">
        <f t="shared" si="55"/>
        <v>18678</v>
      </c>
      <c r="J257">
        <f>'From State&amp;Country +Charts'!AT270</f>
        <v>572</v>
      </c>
      <c r="L257">
        <f t="shared" si="56"/>
        <v>5656</v>
      </c>
      <c r="N257">
        <f>'From State&amp;Country +Charts'!F270</f>
        <v>477</v>
      </c>
      <c r="P257">
        <f t="shared" si="57"/>
        <v>4976</v>
      </c>
      <c r="R257">
        <f>'From State&amp;Country +Charts'!O270</f>
        <v>508</v>
      </c>
      <c r="T257">
        <f t="shared" si="58"/>
        <v>5237</v>
      </c>
      <c r="V257" s="8">
        <f t="shared" si="76"/>
        <v>0.23326524198617221</v>
      </c>
      <c r="W257" s="8">
        <f t="shared" si="77"/>
        <v>0.13984915147705845</v>
      </c>
      <c r="X257" s="8">
        <f t="shared" si="78"/>
        <v>4.4940289126335638E-2</v>
      </c>
      <c r="Y257" s="8">
        <f t="shared" si="50"/>
        <v>3.7476429918290387E-2</v>
      </c>
      <c r="Z257" s="8">
        <f t="shared" si="51"/>
        <v>3.9912005028284098E-2</v>
      </c>
      <c r="AC257">
        <f>'From State&amp;Country +Charts'!BR270</f>
        <v>12728</v>
      </c>
      <c r="AD257">
        <f t="shared" si="59"/>
        <v>128273</v>
      </c>
      <c r="AE257" s="23">
        <f t="shared" si="79"/>
        <v>0.10871080139372813</v>
      </c>
      <c r="AG257">
        <f t="shared" si="80"/>
        <v>12728</v>
      </c>
      <c r="AH257">
        <v>6769</v>
      </c>
      <c r="AI257">
        <f t="shared" si="81"/>
        <v>5959</v>
      </c>
      <c r="AJ257">
        <f t="shared" si="61"/>
        <v>60635</v>
      </c>
      <c r="AK257">
        <f t="shared" si="63"/>
        <v>5052.916666666667</v>
      </c>
      <c r="AL257">
        <f t="shared" si="62"/>
        <v>67638</v>
      </c>
      <c r="AM257" s="22">
        <v>0.10575109993714644</v>
      </c>
    </row>
    <row r="258" spans="1:39" x14ac:dyDescent="0.3">
      <c r="A258" s="2" t="s">
        <v>394</v>
      </c>
      <c r="B258">
        <f>'From State&amp;Country +Charts'!H271</f>
        <v>3475</v>
      </c>
      <c r="D258">
        <f t="shared" si="54"/>
        <v>30674</v>
      </c>
      <c r="F258">
        <f>'From State&amp;Country +Charts'!AN271</f>
        <v>2013</v>
      </c>
      <c r="H258">
        <f t="shared" si="55"/>
        <v>19108</v>
      </c>
      <c r="J258">
        <f>'From State&amp;Country +Charts'!AT271</f>
        <v>696</v>
      </c>
      <c r="L258">
        <f t="shared" si="56"/>
        <v>5922</v>
      </c>
      <c r="N258">
        <f>'From State&amp;Country +Charts'!F271</f>
        <v>583</v>
      </c>
      <c r="P258">
        <f t="shared" si="57"/>
        <v>5188</v>
      </c>
      <c r="R258">
        <f>'From State&amp;Country +Charts'!O271</f>
        <v>572</v>
      </c>
      <c r="T258">
        <f t="shared" si="58"/>
        <v>5363</v>
      </c>
      <c r="V258" s="8">
        <f t="shared" si="76"/>
        <v>0.2342275545969264</v>
      </c>
      <c r="W258" s="8">
        <f t="shared" si="77"/>
        <v>0.13568347263413319</v>
      </c>
      <c r="X258" s="8">
        <f t="shared" si="78"/>
        <v>4.6912914532218929E-2</v>
      </c>
      <c r="Y258" s="8">
        <f t="shared" si="50"/>
        <v>3.9296306282016719E-2</v>
      </c>
      <c r="Z258" s="8">
        <f t="shared" si="51"/>
        <v>3.855486654084659E-2</v>
      </c>
      <c r="AC258">
        <f>'From State&amp;Country +Charts'!BR271</f>
        <v>14836</v>
      </c>
      <c r="AD258">
        <f t="shared" si="59"/>
        <v>132853</v>
      </c>
      <c r="AE258" s="23">
        <f t="shared" si="79"/>
        <v>0.44656786271450866</v>
      </c>
      <c r="AG258">
        <f t="shared" si="80"/>
        <v>14836</v>
      </c>
      <c r="AH258">
        <v>7068</v>
      </c>
      <c r="AI258">
        <f t="shared" si="81"/>
        <v>7768</v>
      </c>
      <c r="AJ258">
        <f t="shared" si="61"/>
        <v>65198</v>
      </c>
      <c r="AK258">
        <f t="shared" si="63"/>
        <v>5433.166666666667</v>
      </c>
      <c r="AL258">
        <f t="shared" si="62"/>
        <v>67655</v>
      </c>
      <c r="AM258" s="22">
        <v>0.11505796710703693</v>
      </c>
    </row>
    <row r="259" spans="1:39" x14ac:dyDescent="0.3">
      <c r="A259" s="2" t="s">
        <v>395</v>
      </c>
      <c r="B259">
        <f>'From State&amp;Country +Charts'!H272</f>
        <v>2231</v>
      </c>
      <c r="D259">
        <f t="shared" si="54"/>
        <v>30472</v>
      </c>
      <c r="F259">
        <f>'From State&amp;Country +Charts'!AN272</f>
        <v>1135</v>
      </c>
      <c r="H259">
        <f t="shared" si="55"/>
        <v>18716</v>
      </c>
      <c r="J259">
        <f>'From State&amp;Country +Charts'!AT272</f>
        <v>381</v>
      </c>
      <c r="L259">
        <f t="shared" si="56"/>
        <v>5823</v>
      </c>
      <c r="N259">
        <f>'From State&amp;Country +Charts'!F272</f>
        <v>357</v>
      </c>
      <c r="P259">
        <f t="shared" si="57"/>
        <v>5106</v>
      </c>
      <c r="R259">
        <f>'From State&amp;Country +Charts'!O272</f>
        <v>351</v>
      </c>
      <c r="T259">
        <f t="shared" si="58"/>
        <v>5321</v>
      </c>
      <c r="V259" s="8">
        <f t="shared" si="76"/>
        <v>0.25152198421645999</v>
      </c>
      <c r="W259" s="8">
        <f t="shared" si="77"/>
        <v>0.12795941375422773</v>
      </c>
      <c r="X259" s="8">
        <f t="shared" si="78"/>
        <v>4.2953776775648253E-2</v>
      </c>
      <c r="Y259" s="8">
        <f t="shared" ref="Y259:Y322" si="82">N259/AC259</f>
        <v>4.0248027057497179E-2</v>
      </c>
      <c r="Z259" s="8">
        <f t="shared" ref="Z259:Z322" si="83">R259/AC259</f>
        <v>3.9571589627959411E-2</v>
      </c>
      <c r="AC259">
        <f>'From State&amp;Country +Charts'!BR272</f>
        <v>8870</v>
      </c>
      <c r="AD259">
        <f t="shared" si="59"/>
        <v>131106</v>
      </c>
      <c r="AE259" s="23">
        <f t="shared" si="79"/>
        <v>-0.16454742394273336</v>
      </c>
      <c r="AG259">
        <f t="shared" si="80"/>
        <v>8870</v>
      </c>
      <c r="AH259">
        <v>4639</v>
      </c>
      <c r="AI259">
        <f t="shared" si="81"/>
        <v>4231</v>
      </c>
      <c r="AJ259">
        <f t="shared" si="61"/>
        <v>65101</v>
      </c>
      <c r="AK259">
        <f t="shared" si="63"/>
        <v>5425.083333333333</v>
      </c>
      <c r="AL259">
        <f t="shared" si="62"/>
        <v>66005</v>
      </c>
      <c r="AM259" s="22">
        <v>0.10135287485907554</v>
      </c>
    </row>
    <row r="260" spans="1:39" x14ac:dyDescent="0.3">
      <c r="A260" s="21" t="s">
        <v>396</v>
      </c>
      <c r="B260">
        <f>'From State&amp;Country +Charts'!H273</f>
        <v>2223</v>
      </c>
      <c r="D260">
        <f t="shared" si="54"/>
        <v>30831</v>
      </c>
      <c r="F260">
        <f>'From State&amp;Country +Charts'!AN273</f>
        <v>1169</v>
      </c>
      <c r="H260">
        <f t="shared" si="55"/>
        <v>18755</v>
      </c>
      <c r="J260">
        <f>'From State&amp;Country +Charts'!AT273</f>
        <v>331</v>
      </c>
      <c r="L260">
        <f t="shared" si="56"/>
        <v>5838</v>
      </c>
      <c r="N260">
        <f>'From State&amp;Country +Charts'!F273</f>
        <v>325</v>
      </c>
      <c r="P260">
        <f t="shared" si="57"/>
        <v>5135</v>
      </c>
      <c r="R260">
        <f>'From State&amp;Country +Charts'!O273</f>
        <v>360</v>
      </c>
      <c r="T260">
        <f t="shared" si="58"/>
        <v>5312</v>
      </c>
      <c r="V260" s="8">
        <f t="shared" si="76"/>
        <v>0.25373815774454972</v>
      </c>
      <c r="W260" s="8">
        <f t="shared" si="77"/>
        <v>0.13343225659171329</v>
      </c>
      <c r="X260" s="8">
        <f t="shared" si="78"/>
        <v>3.7781075219723778E-2</v>
      </c>
      <c r="Y260" s="8">
        <f t="shared" si="82"/>
        <v>3.7096221892478028E-2</v>
      </c>
      <c r="Z260" s="8">
        <f t="shared" si="83"/>
        <v>4.109119963474489E-2</v>
      </c>
      <c r="AC260">
        <f>'From State&amp;Country +Charts'!BR273</f>
        <v>8761</v>
      </c>
      <c r="AD260">
        <f t="shared" si="59"/>
        <v>131935</v>
      </c>
      <c r="AE260" s="23">
        <f t="shared" si="79"/>
        <v>0.10451336359051933</v>
      </c>
      <c r="AG260">
        <f t="shared" si="80"/>
        <v>8761</v>
      </c>
      <c r="AH260">
        <v>6154</v>
      </c>
      <c r="AI260">
        <f t="shared" si="81"/>
        <v>2607</v>
      </c>
      <c r="AJ260">
        <f t="shared" si="61"/>
        <v>64702</v>
      </c>
      <c r="AK260">
        <f t="shared" si="63"/>
        <v>5391.833333333333</v>
      </c>
      <c r="AL260">
        <f t="shared" si="62"/>
        <v>67233</v>
      </c>
      <c r="AM260" s="22">
        <v>0.10603812350188335</v>
      </c>
    </row>
    <row r="261" spans="1:39" x14ac:dyDescent="0.3">
      <c r="A261" s="2" t="s">
        <v>397</v>
      </c>
      <c r="B261">
        <f>'From State&amp;Country +Charts'!H274</f>
        <v>2809</v>
      </c>
      <c r="D261">
        <f t="shared" si="54"/>
        <v>31224</v>
      </c>
      <c r="F261">
        <f>'From State&amp;Country +Charts'!AN274</f>
        <v>1683</v>
      </c>
      <c r="H261">
        <f t="shared" si="55"/>
        <v>18823</v>
      </c>
      <c r="J261">
        <f>'From State&amp;Country +Charts'!AT274</f>
        <v>510</v>
      </c>
      <c r="L261">
        <f t="shared" si="56"/>
        <v>5906</v>
      </c>
      <c r="N261">
        <f>'From State&amp;Country +Charts'!F274</f>
        <v>450</v>
      </c>
      <c r="P261">
        <f t="shared" si="57"/>
        <v>5155</v>
      </c>
      <c r="R261">
        <f>'From State&amp;Country +Charts'!O274</f>
        <v>478</v>
      </c>
      <c r="T261">
        <f t="shared" si="58"/>
        <v>5374</v>
      </c>
      <c r="V261" s="8">
        <f t="shared" si="76"/>
        <v>0.23612979152656355</v>
      </c>
      <c r="W261" s="8">
        <f t="shared" si="77"/>
        <v>0.14147612642905177</v>
      </c>
      <c r="X261" s="8">
        <f t="shared" si="78"/>
        <v>4.2871553463349026E-2</v>
      </c>
      <c r="Y261" s="8">
        <f t="shared" si="82"/>
        <v>3.7827841291190316E-2</v>
      </c>
      <c r="Z261" s="8">
        <f t="shared" si="83"/>
        <v>4.0181573638197715E-2</v>
      </c>
      <c r="AC261">
        <f>'From State&amp;Country +Charts'!BR274</f>
        <v>11896</v>
      </c>
      <c r="AD261">
        <f t="shared" si="59"/>
        <v>133205</v>
      </c>
      <c r="AE261" s="23">
        <f t="shared" si="79"/>
        <v>0.11951816299642393</v>
      </c>
      <c r="AG261">
        <f t="shared" si="80"/>
        <v>11896</v>
      </c>
      <c r="AH261">
        <v>5721</v>
      </c>
      <c r="AI261">
        <f t="shared" si="81"/>
        <v>6175</v>
      </c>
      <c r="AJ261">
        <f t="shared" si="61"/>
        <v>65923</v>
      </c>
      <c r="AK261">
        <f t="shared" si="63"/>
        <v>5493.583333333333</v>
      </c>
      <c r="AL261">
        <f t="shared" si="62"/>
        <v>67282</v>
      </c>
      <c r="AM261" s="22">
        <v>0.11566913248150638</v>
      </c>
    </row>
    <row r="262" spans="1:39" x14ac:dyDescent="0.3">
      <c r="A262" s="2" t="s">
        <v>398</v>
      </c>
      <c r="B262">
        <f>'From State&amp;Country +Charts'!H275</f>
        <v>2429</v>
      </c>
      <c r="D262">
        <f t="shared" si="54"/>
        <v>31495</v>
      </c>
      <c r="F262">
        <f>'From State&amp;Country +Charts'!AN275</f>
        <v>1421</v>
      </c>
      <c r="H262">
        <f t="shared" si="55"/>
        <v>18842</v>
      </c>
      <c r="J262">
        <f>'From State&amp;Country +Charts'!AT275</f>
        <v>420</v>
      </c>
      <c r="L262">
        <f t="shared" si="56"/>
        <v>5898</v>
      </c>
      <c r="N262">
        <f>'From State&amp;Country +Charts'!F275</f>
        <v>359</v>
      </c>
      <c r="P262">
        <f t="shared" si="57"/>
        <v>5168</v>
      </c>
      <c r="R262">
        <f>'From State&amp;Country +Charts'!O275</f>
        <v>385</v>
      </c>
      <c r="T262">
        <f t="shared" si="58"/>
        <v>5357</v>
      </c>
      <c r="V262" s="8">
        <f t="shared" ref="V262:V267" si="84">B262/AC262</f>
        <v>0.24705044751830757</v>
      </c>
      <c r="W262" s="8">
        <f t="shared" ref="W262:W267" si="85">F262/AC262</f>
        <v>0.14452807160292921</v>
      </c>
      <c r="X262" s="8">
        <f t="shared" ref="X262:X267" si="86">J262/AC262</f>
        <v>4.2717656631407648E-2</v>
      </c>
      <c r="Y262" s="8">
        <f t="shared" si="82"/>
        <v>3.6513425549227013E-2</v>
      </c>
      <c r="Z262" s="8">
        <f t="shared" si="83"/>
        <v>3.9157851912123676E-2</v>
      </c>
      <c r="AC262">
        <f>'From State&amp;Country +Charts'!BR275</f>
        <v>9832</v>
      </c>
      <c r="AD262">
        <f t="shared" si="59"/>
        <v>133736</v>
      </c>
      <c r="AE262" s="23">
        <f t="shared" ref="AE262:AE267" si="87">(AC262/AC250)-1</f>
        <v>5.7090635415546709E-2</v>
      </c>
      <c r="AG262">
        <f t="shared" ref="AG262:AG267" si="88">AC262</f>
        <v>9832</v>
      </c>
      <c r="AH262">
        <v>4272</v>
      </c>
      <c r="AI262">
        <f t="shared" ref="AI262:AI267" si="89">AG262-AH262</f>
        <v>5560</v>
      </c>
      <c r="AJ262">
        <f t="shared" si="61"/>
        <v>66993</v>
      </c>
      <c r="AK262">
        <f t="shared" si="63"/>
        <v>5582.75</v>
      </c>
      <c r="AL262">
        <f t="shared" si="62"/>
        <v>66743</v>
      </c>
      <c r="AM262" s="22">
        <v>0.11299837266069976</v>
      </c>
    </row>
    <row r="263" spans="1:39" x14ac:dyDescent="0.3">
      <c r="A263" s="2" t="s">
        <v>399</v>
      </c>
      <c r="B263">
        <f>'From State&amp;Country +Charts'!H276</f>
        <v>2507</v>
      </c>
      <c r="D263">
        <f t="shared" si="54"/>
        <v>31714</v>
      </c>
      <c r="F263">
        <f>'From State&amp;Country +Charts'!AN276</f>
        <v>1444</v>
      </c>
      <c r="H263">
        <f t="shared" si="55"/>
        <v>18738</v>
      </c>
      <c r="J263">
        <f>'From State&amp;Country +Charts'!AT276</f>
        <v>439</v>
      </c>
      <c r="L263">
        <f t="shared" si="56"/>
        <v>5894</v>
      </c>
      <c r="N263">
        <f>'From State&amp;Country +Charts'!F276</f>
        <v>397</v>
      </c>
      <c r="P263">
        <f t="shared" si="57"/>
        <v>5212</v>
      </c>
      <c r="R263">
        <f>'From State&amp;Country +Charts'!O276</f>
        <v>351</v>
      </c>
      <c r="T263">
        <f t="shared" si="58"/>
        <v>5313</v>
      </c>
      <c r="V263" s="8">
        <f t="shared" si="84"/>
        <v>0.23995022970903523</v>
      </c>
      <c r="W263" s="8">
        <f t="shared" si="85"/>
        <v>0.13820826952526799</v>
      </c>
      <c r="X263" s="8">
        <f t="shared" si="86"/>
        <v>4.2017611026033692E-2</v>
      </c>
      <c r="Y263" s="8">
        <f t="shared" si="82"/>
        <v>3.7997702909647782E-2</v>
      </c>
      <c r="Z263" s="8">
        <f t="shared" si="83"/>
        <v>3.3594946401225116E-2</v>
      </c>
      <c r="AC263">
        <f>'From State&amp;Country +Charts'!BR276</f>
        <v>10448</v>
      </c>
      <c r="AD263">
        <f t="shared" si="59"/>
        <v>134528</v>
      </c>
      <c r="AE263" s="23">
        <f t="shared" si="87"/>
        <v>8.2021541010770527E-2</v>
      </c>
      <c r="AG263">
        <f t="shared" si="88"/>
        <v>10448</v>
      </c>
      <c r="AH263">
        <v>7427</v>
      </c>
      <c r="AI263">
        <f t="shared" si="89"/>
        <v>3021</v>
      </c>
      <c r="AJ263">
        <f t="shared" si="61"/>
        <v>66473</v>
      </c>
      <c r="AK263">
        <f t="shared" si="63"/>
        <v>5539.416666666667</v>
      </c>
      <c r="AL263">
        <f t="shared" si="62"/>
        <v>68055</v>
      </c>
      <c r="AM263" s="22">
        <v>0.10825038284839204</v>
      </c>
    </row>
    <row r="264" spans="1:39" x14ac:dyDescent="0.3">
      <c r="A264" s="2" t="s">
        <v>400</v>
      </c>
      <c r="B264">
        <f>'From State&amp;Country +Charts'!H277</f>
        <v>3043</v>
      </c>
      <c r="D264">
        <f t="shared" si="54"/>
        <v>32750</v>
      </c>
      <c r="F264">
        <f>'From State&amp;Country +Charts'!AN277</f>
        <v>1711</v>
      </c>
      <c r="H264">
        <f t="shared" si="55"/>
        <v>18998</v>
      </c>
      <c r="J264">
        <f>'From State&amp;Country +Charts'!AT277</f>
        <v>527</v>
      </c>
      <c r="L264">
        <f t="shared" si="56"/>
        <v>6060</v>
      </c>
      <c r="N264">
        <f>'From State&amp;Country +Charts'!F277</f>
        <v>461</v>
      </c>
      <c r="P264">
        <f t="shared" si="57"/>
        <v>5340</v>
      </c>
      <c r="R264">
        <f>'From State&amp;Country +Charts'!O277</f>
        <v>451</v>
      </c>
      <c r="T264">
        <f t="shared" si="58"/>
        <v>5350</v>
      </c>
      <c r="V264" s="8">
        <f t="shared" si="84"/>
        <v>0.24308995047132129</v>
      </c>
      <c r="W264" s="8">
        <f t="shared" si="85"/>
        <v>0.13668317622623422</v>
      </c>
      <c r="X264" s="8">
        <f t="shared" si="86"/>
        <v>4.2099376897267934E-2</v>
      </c>
      <c r="Y264" s="8">
        <f t="shared" si="82"/>
        <v>3.6826969164403256E-2</v>
      </c>
      <c r="Z264" s="8">
        <f t="shared" si="83"/>
        <v>3.6028119507908608E-2</v>
      </c>
      <c r="AC264">
        <f>'From State&amp;Country +Charts'!BR277</f>
        <v>12518</v>
      </c>
      <c r="AD264">
        <f t="shared" si="59"/>
        <v>137889</v>
      </c>
      <c r="AE264" s="23">
        <f t="shared" si="87"/>
        <v>0.36704160751337778</v>
      </c>
      <c r="AG264">
        <f t="shared" si="88"/>
        <v>12518</v>
      </c>
      <c r="AH264">
        <v>5985</v>
      </c>
      <c r="AI264">
        <f t="shared" si="89"/>
        <v>6533</v>
      </c>
      <c r="AJ264">
        <f t="shared" si="61"/>
        <v>68614</v>
      </c>
      <c r="AK264">
        <f t="shared" si="63"/>
        <v>5717.833333333333</v>
      </c>
      <c r="AL264">
        <f t="shared" si="62"/>
        <v>69275</v>
      </c>
      <c r="AM264" s="22">
        <v>0.10648665921073654</v>
      </c>
    </row>
    <row r="265" spans="1:39" x14ac:dyDescent="0.3">
      <c r="A265" s="2" t="s">
        <v>401</v>
      </c>
      <c r="B265">
        <f>'From State&amp;Country +Charts'!H278</f>
        <v>2461</v>
      </c>
      <c r="D265">
        <f t="shared" si="54"/>
        <v>32575</v>
      </c>
      <c r="F265">
        <f>'From State&amp;Country +Charts'!AN278</f>
        <v>1269</v>
      </c>
      <c r="H265">
        <f t="shared" si="55"/>
        <v>18504</v>
      </c>
      <c r="J265">
        <f>'From State&amp;Country +Charts'!AT278</f>
        <v>434</v>
      </c>
      <c r="L265">
        <f t="shared" si="56"/>
        <v>5989</v>
      </c>
      <c r="N265">
        <f>'From State&amp;Country +Charts'!F278</f>
        <v>374</v>
      </c>
      <c r="P265">
        <f t="shared" si="57"/>
        <v>5269</v>
      </c>
      <c r="R265">
        <f>'From State&amp;Country +Charts'!O278</f>
        <v>399</v>
      </c>
      <c r="T265">
        <f t="shared" si="58"/>
        <v>5276</v>
      </c>
      <c r="V265" s="8">
        <f t="shared" si="84"/>
        <v>0.2534761561437841</v>
      </c>
      <c r="W265" s="8">
        <f t="shared" si="85"/>
        <v>0.13070347100628282</v>
      </c>
      <c r="X265" s="8">
        <f t="shared" si="86"/>
        <v>4.4700793078586876E-2</v>
      </c>
      <c r="Y265" s="8">
        <f t="shared" si="82"/>
        <v>3.8520959934081778E-2</v>
      </c>
      <c r="Z265" s="8">
        <f t="shared" si="83"/>
        <v>4.1095890410958902E-2</v>
      </c>
      <c r="AC265">
        <f>'From State&amp;Country +Charts'!BR278</f>
        <v>9709</v>
      </c>
      <c r="AD265">
        <f t="shared" si="59"/>
        <v>136130</v>
      </c>
      <c r="AE265" s="23">
        <f t="shared" si="87"/>
        <v>-0.15338332752005579</v>
      </c>
      <c r="AG265">
        <f t="shared" si="88"/>
        <v>9709</v>
      </c>
      <c r="AH265">
        <v>4524</v>
      </c>
      <c r="AI265">
        <f t="shared" si="89"/>
        <v>5185</v>
      </c>
      <c r="AJ265">
        <f t="shared" si="61"/>
        <v>66986</v>
      </c>
      <c r="AK265">
        <f t="shared" si="63"/>
        <v>5582.166666666667</v>
      </c>
      <c r="AL265">
        <f t="shared" si="62"/>
        <v>69144</v>
      </c>
      <c r="AM265" s="22">
        <v>0.10124626635080852</v>
      </c>
    </row>
    <row r="266" spans="1:39" x14ac:dyDescent="0.3">
      <c r="A266" s="2" t="s">
        <v>402</v>
      </c>
      <c r="B266">
        <f>'From State&amp;Country +Charts'!H279</f>
        <v>2609</v>
      </c>
      <c r="D266">
        <f t="shared" si="54"/>
        <v>32898</v>
      </c>
      <c r="F266">
        <f>'From State&amp;Country +Charts'!AN279</f>
        <v>1305</v>
      </c>
      <c r="H266">
        <f t="shared" si="55"/>
        <v>18414</v>
      </c>
      <c r="J266">
        <f>'From State&amp;Country +Charts'!AT279</f>
        <v>469</v>
      </c>
      <c r="L266">
        <f t="shared" si="56"/>
        <v>5954</v>
      </c>
      <c r="N266">
        <f>'From State&amp;Country +Charts'!F279</f>
        <v>446</v>
      </c>
      <c r="P266">
        <f t="shared" si="57"/>
        <v>5252</v>
      </c>
      <c r="R266">
        <f>'From State&amp;Country +Charts'!O279</f>
        <v>412</v>
      </c>
      <c r="T266">
        <f t="shared" si="58"/>
        <v>5271</v>
      </c>
      <c r="V266" s="8">
        <f t="shared" si="84"/>
        <v>0.24349043397106859</v>
      </c>
      <c r="W266" s="8">
        <f t="shared" si="85"/>
        <v>0.12179188054129725</v>
      </c>
      <c r="X266" s="8">
        <f t="shared" si="86"/>
        <v>4.3770415305646293E-2</v>
      </c>
      <c r="Y266" s="8">
        <f t="shared" si="82"/>
        <v>4.1623891740550631E-2</v>
      </c>
      <c r="Z266" s="8">
        <f t="shared" si="83"/>
        <v>3.845076994867009E-2</v>
      </c>
      <c r="AC266">
        <f>'From State&amp;Country +Charts'!BR279</f>
        <v>10715</v>
      </c>
      <c r="AD266">
        <f t="shared" si="59"/>
        <v>136523</v>
      </c>
      <c r="AE266" s="23">
        <f t="shared" si="87"/>
        <v>3.8074016663437238E-2</v>
      </c>
      <c r="AG266">
        <f t="shared" si="88"/>
        <v>10715</v>
      </c>
      <c r="AH266">
        <v>7165</v>
      </c>
      <c r="AI266">
        <f t="shared" si="89"/>
        <v>3550</v>
      </c>
      <c r="AJ266">
        <f t="shared" si="61"/>
        <v>66472</v>
      </c>
      <c r="AK266">
        <f t="shared" si="63"/>
        <v>5539.333333333333</v>
      </c>
      <c r="AL266">
        <f t="shared" si="62"/>
        <v>70051</v>
      </c>
      <c r="AM266" s="22">
        <v>9.6686887540830616E-2</v>
      </c>
    </row>
    <row r="267" spans="1:39" x14ac:dyDescent="0.3">
      <c r="A267" s="2" t="s">
        <v>403</v>
      </c>
      <c r="B267">
        <f>'From State&amp;Country +Charts'!H280</f>
        <v>3801</v>
      </c>
      <c r="D267">
        <f t="shared" ref="D267:D272" si="90">SUM(B256:B267)</f>
        <v>33384</v>
      </c>
      <c r="F267">
        <f>'From State&amp;Country +Charts'!AN280</f>
        <v>1858</v>
      </c>
      <c r="H267">
        <f t="shared" ref="H267:H272" si="91">SUM(F256:F267)</f>
        <v>18395</v>
      </c>
      <c r="J267">
        <f>'From State&amp;Country +Charts'!AT280</f>
        <v>716</v>
      </c>
      <c r="L267">
        <f t="shared" ref="L267:L272" si="92">SUM(J256:J267)</f>
        <v>6062</v>
      </c>
      <c r="N267">
        <f>'From State&amp;Country +Charts'!F280</f>
        <v>598</v>
      </c>
      <c r="P267">
        <f t="shared" ref="P267:P330" si="93">SUM(N256:N267)</f>
        <v>5322</v>
      </c>
      <c r="R267">
        <f>'From State&amp;Country +Charts'!O280</f>
        <v>563</v>
      </c>
      <c r="T267">
        <f t="shared" ref="T267:T330" si="94">SUM(R256:R267)</f>
        <v>5322</v>
      </c>
      <c r="V267" s="8">
        <f t="shared" si="84"/>
        <v>0.24665801427644388</v>
      </c>
      <c r="W267" s="8">
        <f t="shared" si="85"/>
        <v>0.12057105775470474</v>
      </c>
      <c r="X267" s="8">
        <f t="shared" si="86"/>
        <v>4.6463335496430891E-2</v>
      </c>
      <c r="Y267" s="8">
        <f t="shared" si="82"/>
        <v>3.880597014925373E-2</v>
      </c>
      <c r="Z267" s="8">
        <f t="shared" si="83"/>
        <v>3.653471771576898E-2</v>
      </c>
      <c r="AC267">
        <f>'From State&amp;Country +Charts'!BR280</f>
        <v>15410</v>
      </c>
      <c r="AD267">
        <f t="shared" ref="AD267:AD272" si="95">SUM(AC256:AC267)</f>
        <v>137997</v>
      </c>
      <c r="AE267" s="23">
        <f t="shared" si="87"/>
        <v>0.10576923076923084</v>
      </c>
      <c r="AG267">
        <f t="shared" si="88"/>
        <v>15410</v>
      </c>
      <c r="AH267">
        <v>4889</v>
      </c>
      <c r="AI267">
        <f t="shared" si="89"/>
        <v>10521</v>
      </c>
      <c r="AJ267">
        <f t="shared" ref="AJ267:AJ272" si="96">SUM(AI256:AI267)</f>
        <v>68425</v>
      </c>
      <c r="AK267">
        <f t="shared" si="63"/>
        <v>5702.083333333333</v>
      </c>
      <c r="AL267">
        <f t="shared" ref="AL267:AL272" si="97">SUM(AH256:AH267)</f>
        <v>69572</v>
      </c>
      <c r="AM267" s="22">
        <v>9.9480856586632055E-2</v>
      </c>
    </row>
    <row r="268" spans="1:39" x14ac:dyDescent="0.3">
      <c r="A268" s="2" t="s">
        <v>404</v>
      </c>
      <c r="B268">
        <f>'From State&amp;Country +Charts'!H281</f>
        <v>3407</v>
      </c>
      <c r="D268">
        <f t="shared" si="90"/>
        <v>33964</v>
      </c>
      <c r="F268">
        <f>'From State&amp;Country +Charts'!AN281</f>
        <v>1593</v>
      </c>
      <c r="H268">
        <f t="shared" si="91"/>
        <v>18381</v>
      </c>
      <c r="J268">
        <f>'From State&amp;Country +Charts'!AT281</f>
        <v>618</v>
      </c>
      <c r="L268">
        <f t="shared" si="92"/>
        <v>6113</v>
      </c>
      <c r="N268">
        <f>'From State&amp;Country +Charts'!F281</f>
        <v>548</v>
      </c>
      <c r="P268">
        <f t="shared" si="93"/>
        <v>5375</v>
      </c>
      <c r="R268">
        <f>'From State&amp;Country +Charts'!O281</f>
        <v>486</v>
      </c>
      <c r="T268">
        <f t="shared" si="94"/>
        <v>5316</v>
      </c>
      <c r="V268" s="8">
        <f t="shared" ref="V268:V273" si="98">B268/AC268</f>
        <v>0.25105003315894187</v>
      </c>
      <c r="W268" s="8">
        <f t="shared" ref="W268:W273" si="99">F268/AC268</f>
        <v>0.11738265418907966</v>
      </c>
      <c r="X268" s="8">
        <f t="shared" ref="X268:X273" si="100">J268/AC268</f>
        <v>4.5538280156215458E-2</v>
      </c>
      <c r="Y268" s="8">
        <f t="shared" si="82"/>
        <v>4.0380222533343162E-2</v>
      </c>
      <c r="Z268" s="8">
        <f t="shared" si="83"/>
        <v>3.5811657210227693E-2</v>
      </c>
      <c r="AC268">
        <f>'From State&amp;Country +Charts'!BR281</f>
        <v>13571</v>
      </c>
      <c r="AD268">
        <f t="shared" si="95"/>
        <v>139294</v>
      </c>
      <c r="AE268" s="23">
        <f t="shared" ref="AE268:AE273" si="101">(AC268/AC256)-1</f>
        <v>0.10567052305686819</v>
      </c>
      <c r="AG268">
        <f t="shared" ref="AG268:AG273" si="102">AC268</f>
        <v>13571</v>
      </c>
      <c r="AH268">
        <v>5410</v>
      </c>
      <c r="AI268">
        <f t="shared" ref="AI268:AI273" si="103">AG268-AH268</f>
        <v>8161</v>
      </c>
      <c r="AJ268">
        <f t="shared" si="96"/>
        <v>69271</v>
      </c>
      <c r="AK268">
        <f t="shared" si="63"/>
        <v>5772.583333333333</v>
      </c>
      <c r="AL268">
        <f t="shared" si="97"/>
        <v>70023</v>
      </c>
      <c r="AM268" s="22">
        <v>9.4466141036032722E-2</v>
      </c>
    </row>
    <row r="269" spans="1:39" x14ac:dyDescent="0.3">
      <c r="A269" s="2" t="s">
        <v>405</v>
      </c>
      <c r="B269">
        <f>'From State&amp;Country +Charts'!H282</f>
        <v>3902</v>
      </c>
      <c r="D269">
        <f t="shared" si="90"/>
        <v>34897</v>
      </c>
      <c r="F269">
        <f>'From State&amp;Country +Charts'!AN282</f>
        <v>1825</v>
      </c>
      <c r="H269">
        <f t="shared" si="91"/>
        <v>18426</v>
      </c>
      <c r="J269">
        <f>'From State&amp;Country +Charts'!AT282</f>
        <v>665</v>
      </c>
      <c r="L269">
        <f t="shared" si="92"/>
        <v>6206</v>
      </c>
      <c r="N269">
        <f>'From State&amp;Country +Charts'!F282</f>
        <v>595</v>
      </c>
      <c r="P269">
        <f t="shared" si="93"/>
        <v>5493</v>
      </c>
      <c r="R269">
        <f>'From State&amp;Country +Charts'!O282</f>
        <v>554</v>
      </c>
      <c r="T269">
        <f t="shared" si="94"/>
        <v>5362</v>
      </c>
      <c r="V269" s="8">
        <f t="shared" si="98"/>
        <v>0.25054578143058942</v>
      </c>
      <c r="W269" s="8">
        <f t="shared" si="99"/>
        <v>0.11718248362655709</v>
      </c>
      <c r="X269" s="8">
        <f t="shared" si="100"/>
        <v>4.2699370746115323E-2</v>
      </c>
      <c r="Y269" s="8">
        <f t="shared" si="82"/>
        <v>3.8204700141261073E-2</v>
      </c>
      <c r="Z269" s="8">
        <f t="shared" si="83"/>
        <v>3.5572107358417877E-2</v>
      </c>
      <c r="AC269">
        <f>'From State&amp;Country +Charts'!BR282</f>
        <v>15574</v>
      </c>
      <c r="AD269">
        <f t="shared" si="95"/>
        <v>142140</v>
      </c>
      <c r="AE269" s="23">
        <f t="shared" si="101"/>
        <v>0.22360150848522942</v>
      </c>
      <c r="AG269">
        <f t="shared" si="102"/>
        <v>15574</v>
      </c>
      <c r="AH269">
        <v>9368</v>
      </c>
      <c r="AI269">
        <f t="shared" si="103"/>
        <v>6206</v>
      </c>
      <c r="AJ269">
        <f t="shared" si="96"/>
        <v>69518</v>
      </c>
      <c r="AK269">
        <f t="shared" si="63"/>
        <v>5793.166666666667</v>
      </c>
      <c r="AL269">
        <f t="shared" si="97"/>
        <v>72622</v>
      </c>
      <c r="AM269" s="22">
        <v>9.438808270193913E-2</v>
      </c>
    </row>
    <row r="270" spans="1:39" x14ac:dyDescent="0.3">
      <c r="A270" s="2" t="s">
        <v>406</v>
      </c>
      <c r="B270">
        <f>'From State&amp;Country +Charts'!H283</f>
        <v>3358</v>
      </c>
      <c r="D270">
        <f t="shared" si="90"/>
        <v>34780</v>
      </c>
      <c r="F270">
        <f>'From State&amp;Country +Charts'!AN283</f>
        <v>1719</v>
      </c>
      <c r="H270">
        <f t="shared" si="91"/>
        <v>18132</v>
      </c>
      <c r="J270">
        <f>'From State&amp;Country +Charts'!AT283</f>
        <v>590</v>
      </c>
      <c r="L270">
        <f t="shared" si="92"/>
        <v>6100</v>
      </c>
      <c r="N270">
        <f>'From State&amp;Country +Charts'!F283</f>
        <v>498</v>
      </c>
      <c r="P270">
        <f t="shared" si="93"/>
        <v>5408</v>
      </c>
      <c r="R270">
        <f>'From State&amp;Country +Charts'!O283</f>
        <v>518</v>
      </c>
      <c r="T270">
        <f t="shared" si="94"/>
        <v>5308</v>
      </c>
      <c r="V270" s="8">
        <f t="shared" si="98"/>
        <v>0.24179147465437789</v>
      </c>
      <c r="W270" s="8">
        <f t="shared" si="99"/>
        <v>0.12377592165898617</v>
      </c>
      <c r="X270" s="8">
        <f t="shared" si="100"/>
        <v>4.2482718894009217E-2</v>
      </c>
      <c r="Y270" s="8">
        <f t="shared" si="82"/>
        <v>3.5858294930875577E-2</v>
      </c>
      <c r="Z270" s="8">
        <f t="shared" si="83"/>
        <v>3.7298387096774195E-2</v>
      </c>
      <c r="AC270">
        <f>'From State&amp;Country +Charts'!BR283</f>
        <v>13888</v>
      </c>
      <c r="AD270">
        <f t="shared" si="95"/>
        <v>141192</v>
      </c>
      <c r="AE270" s="23">
        <f t="shared" si="101"/>
        <v>-6.3898624966298168E-2</v>
      </c>
      <c r="AG270">
        <f t="shared" si="102"/>
        <v>13888</v>
      </c>
      <c r="AH270">
        <v>5788</v>
      </c>
      <c r="AI270">
        <f t="shared" si="103"/>
        <v>8100</v>
      </c>
      <c r="AJ270">
        <f t="shared" si="96"/>
        <v>69850</v>
      </c>
      <c r="AK270">
        <f t="shared" si="63"/>
        <v>5820.833333333333</v>
      </c>
      <c r="AL270">
        <f t="shared" si="97"/>
        <v>71342</v>
      </c>
      <c r="AM270" s="22">
        <v>0.10224654377880184</v>
      </c>
    </row>
    <row r="271" spans="1:39" x14ac:dyDescent="0.3">
      <c r="A271" s="2" t="s">
        <v>407</v>
      </c>
      <c r="B271">
        <f>'From State&amp;Country +Charts'!H284</f>
        <v>2674</v>
      </c>
      <c r="D271">
        <f t="shared" si="90"/>
        <v>35223</v>
      </c>
      <c r="F271">
        <f>'From State&amp;Country +Charts'!AN284</f>
        <v>1335</v>
      </c>
      <c r="H271">
        <f t="shared" si="91"/>
        <v>18332</v>
      </c>
      <c r="J271">
        <f>'From State&amp;Country +Charts'!AT284</f>
        <v>443</v>
      </c>
      <c r="L271">
        <f t="shared" si="92"/>
        <v>6162</v>
      </c>
      <c r="N271">
        <f>'From State&amp;Country +Charts'!F284</f>
        <v>383</v>
      </c>
      <c r="P271">
        <f t="shared" si="93"/>
        <v>5434</v>
      </c>
      <c r="R271">
        <f>'From State&amp;Country +Charts'!O284</f>
        <v>357</v>
      </c>
      <c r="T271">
        <f t="shared" si="94"/>
        <v>5314</v>
      </c>
      <c r="V271" s="8">
        <f t="shared" si="98"/>
        <v>0.25190767781441359</v>
      </c>
      <c r="W271" s="8">
        <f t="shared" si="99"/>
        <v>0.12576542628356099</v>
      </c>
      <c r="X271" s="8">
        <f t="shared" si="100"/>
        <v>4.1733396137541214E-2</v>
      </c>
      <c r="Y271" s="8">
        <f t="shared" si="82"/>
        <v>3.6081017428167689E-2</v>
      </c>
      <c r="Z271" s="8">
        <f t="shared" si="83"/>
        <v>3.3631653320772489E-2</v>
      </c>
      <c r="AC271">
        <f>'From State&amp;Country +Charts'!BR284</f>
        <v>10615</v>
      </c>
      <c r="AD271">
        <f t="shared" si="95"/>
        <v>142937</v>
      </c>
      <c r="AE271" s="23">
        <f t="shared" si="101"/>
        <v>0.1967305524239007</v>
      </c>
      <c r="AG271">
        <f t="shared" si="102"/>
        <v>10615</v>
      </c>
      <c r="AH271">
        <v>7299</v>
      </c>
      <c r="AI271">
        <f t="shared" si="103"/>
        <v>3316</v>
      </c>
      <c r="AJ271">
        <f t="shared" si="96"/>
        <v>68935</v>
      </c>
      <c r="AK271">
        <f t="shared" si="63"/>
        <v>5744.583333333333</v>
      </c>
      <c r="AL271">
        <f t="shared" si="97"/>
        <v>74002</v>
      </c>
      <c r="AM271" s="22">
        <v>0.106547338671691</v>
      </c>
    </row>
    <row r="272" spans="1:39" x14ac:dyDescent="0.3">
      <c r="A272" s="21" t="s">
        <v>408</v>
      </c>
      <c r="B272">
        <f>'From State&amp;Country +Charts'!H285</f>
        <v>3415</v>
      </c>
      <c r="D272">
        <f t="shared" si="90"/>
        <v>36415</v>
      </c>
      <c r="F272">
        <f>'From State&amp;Country +Charts'!AN285</f>
        <v>1884</v>
      </c>
      <c r="H272">
        <f t="shared" si="91"/>
        <v>19047</v>
      </c>
      <c r="J272">
        <f>'From State&amp;Country +Charts'!AT285</f>
        <v>677</v>
      </c>
      <c r="L272">
        <f t="shared" si="92"/>
        <v>6508</v>
      </c>
      <c r="N272">
        <f>'From State&amp;Country +Charts'!F285</f>
        <v>549</v>
      </c>
      <c r="P272">
        <f t="shared" si="93"/>
        <v>5658</v>
      </c>
      <c r="R272">
        <f>'From State&amp;Country +Charts'!O285</f>
        <v>533</v>
      </c>
      <c r="T272">
        <f t="shared" si="94"/>
        <v>5487</v>
      </c>
      <c r="V272" s="8">
        <f t="shared" si="98"/>
        <v>0.24680205246802053</v>
      </c>
      <c r="W272" s="8">
        <f t="shared" si="99"/>
        <v>0.13615668136156681</v>
      </c>
      <c r="X272" s="8">
        <f t="shared" si="100"/>
        <v>4.8926790489267902E-2</v>
      </c>
      <c r="Y272" s="8">
        <f t="shared" si="82"/>
        <v>3.9676230396762303E-2</v>
      </c>
      <c r="Z272" s="8">
        <f t="shared" si="83"/>
        <v>3.8519910385199106E-2</v>
      </c>
      <c r="AC272">
        <f>'From State&amp;Country +Charts'!BR285</f>
        <v>13837</v>
      </c>
      <c r="AD272">
        <f t="shared" si="95"/>
        <v>148013</v>
      </c>
      <c r="AE272" s="23">
        <f t="shared" si="101"/>
        <v>0.57938591484990298</v>
      </c>
      <c r="AG272">
        <f t="shared" si="102"/>
        <v>13837</v>
      </c>
      <c r="AH272">
        <v>5289</v>
      </c>
      <c r="AI272">
        <f t="shared" si="103"/>
        <v>8548</v>
      </c>
      <c r="AJ272">
        <f t="shared" si="96"/>
        <v>74876</v>
      </c>
      <c r="AK272">
        <f t="shared" si="63"/>
        <v>6239.666666666667</v>
      </c>
      <c r="AL272">
        <f t="shared" si="97"/>
        <v>73137</v>
      </c>
      <c r="AM272" s="22">
        <v>0.11751102117511021</v>
      </c>
    </row>
    <row r="273" spans="1:39" x14ac:dyDescent="0.3">
      <c r="A273" s="2" t="s">
        <v>409</v>
      </c>
      <c r="B273">
        <f>'From State&amp;Country +Charts'!H286</f>
        <v>2961</v>
      </c>
      <c r="D273">
        <f t="shared" ref="D273:D278" si="104">SUM(B262:B273)</f>
        <v>36567</v>
      </c>
      <c r="F273">
        <f>'From State&amp;Country +Charts'!AN286</f>
        <v>1668</v>
      </c>
      <c r="H273">
        <f t="shared" ref="H273:H278" si="105">SUM(F262:F273)</f>
        <v>19032</v>
      </c>
      <c r="J273">
        <f>'From State&amp;Country +Charts'!AT286</f>
        <v>578</v>
      </c>
      <c r="L273">
        <f t="shared" ref="L273:L278" si="106">SUM(J262:J273)</f>
        <v>6576</v>
      </c>
      <c r="N273">
        <f>'From State&amp;Country +Charts'!F286</f>
        <v>480</v>
      </c>
      <c r="P273">
        <f t="shared" si="93"/>
        <v>5688</v>
      </c>
      <c r="R273">
        <f>'From State&amp;Country +Charts'!O286</f>
        <v>471</v>
      </c>
      <c r="T273">
        <f t="shared" si="94"/>
        <v>5480</v>
      </c>
      <c r="V273" s="8">
        <f t="shared" si="98"/>
        <v>0.24222840314136126</v>
      </c>
      <c r="W273" s="8">
        <f t="shared" si="99"/>
        <v>0.13645287958115182</v>
      </c>
      <c r="X273" s="8">
        <f t="shared" si="100"/>
        <v>4.7284031413612565E-2</v>
      </c>
      <c r="Y273" s="8">
        <f t="shared" si="82"/>
        <v>3.9267015706806283E-2</v>
      </c>
      <c r="Z273" s="8">
        <f t="shared" si="83"/>
        <v>3.8530759162303668E-2</v>
      </c>
      <c r="AC273">
        <f>'From State&amp;Country +Charts'!BR286</f>
        <v>12224</v>
      </c>
      <c r="AD273">
        <f t="shared" ref="AD273:AD278" si="107">SUM(AC262:AC273)</f>
        <v>148341</v>
      </c>
      <c r="AE273" s="23">
        <f t="shared" si="101"/>
        <v>2.7572293207800858E-2</v>
      </c>
      <c r="AG273">
        <f t="shared" si="102"/>
        <v>12224</v>
      </c>
      <c r="AH273">
        <v>7056</v>
      </c>
      <c r="AI273">
        <f t="shared" si="103"/>
        <v>5168</v>
      </c>
      <c r="AJ273">
        <f t="shared" ref="AJ273:AJ278" si="108">SUM(AI262:AI273)</f>
        <v>73869</v>
      </c>
      <c r="AK273">
        <f t="shared" si="63"/>
        <v>6155.75</v>
      </c>
      <c r="AL273">
        <f t="shared" ref="AL273:AL278" si="109">SUM(AH262:AH273)</f>
        <v>74472</v>
      </c>
      <c r="AM273" s="22">
        <v>0.10520287958115183</v>
      </c>
    </row>
    <row r="274" spans="1:39" x14ac:dyDescent="0.3">
      <c r="A274" s="2" t="s">
        <v>410</v>
      </c>
      <c r="B274">
        <f>'From State&amp;Country +Charts'!H287</f>
        <v>2936</v>
      </c>
      <c r="D274">
        <f t="shared" si="104"/>
        <v>37074</v>
      </c>
      <c r="F274">
        <f>'From State&amp;Country +Charts'!AN287</f>
        <v>1646</v>
      </c>
      <c r="H274">
        <f t="shared" si="105"/>
        <v>19257</v>
      </c>
      <c r="J274">
        <f>'From State&amp;Country +Charts'!AT287</f>
        <v>536</v>
      </c>
      <c r="L274">
        <f t="shared" si="106"/>
        <v>6692</v>
      </c>
      <c r="N274">
        <f>'From State&amp;Country +Charts'!F287</f>
        <v>463</v>
      </c>
      <c r="P274">
        <f t="shared" si="93"/>
        <v>5792</v>
      </c>
      <c r="R274">
        <f>'From State&amp;Country +Charts'!O287</f>
        <v>521</v>
      </c>
      <c r="T274">
        <f t="shared" si="94"/>
        <v>5616</v>
      </c>
      <c r="V274" s="8">
        <f t="shared" ref="V274:V279" si="110">B274/AC274</f>
        <v>0.23996730690641602</v>
      </c>
      <c r="W274" s="8">
        <f t="shared" ref="W274:W279" si="111">F274/AC274</f>
        <v>0.13453208009807929</v>
      </c>
      <c r="X274" s="8">
        <f t="shared" ref="X274:X279" si="112">J274/AC274</f>
        <v>4.3808745402533718E-2</v>
      </c>
      <c r="Y274" s="8">
        <f t="shared" si="82"/>
        <v>3.7842255823457294E-2</v>
      </c>
      <c r="Z274" s="8">
        <f t="shared" si="83"/>
        <v>4.2582754393134449E-2</v>
      </c>
      <c r="AC274">
        <f>'From State&amp;Country +Charts'!BR287</f>
        <v>12235</v>
      </c>
      <c r="AD274">
        <f t="shared" si="107"/>
        <v>150744</v>
      </c>
      <c r="AE274" s="23">
        <f t="shared" ref="AE274:AE279" si="113">(AC274/AC262)-1</f>
        <v>0.24440602115541088</v>
      </c>
      <c r="AG274">
        <f t="shared" ref="AG274:AG279" si="114">AC274</f>
        <v>12235</v>
      </c>
      <c r="AH274">
        <v>4262</v>
      </c>
      <c r="AI274">
        <f t="shared" ref="AI274:AI279" si="115">AG274-AH274</f>
        <v>7973</v>
      </c>
      <c r="AJ274">
        <f t="shared" si="108"/>
        <v>76282</v>
      </c>
      <c r="AK274">
        <f t="shared" si="63"/>
        <v>6356.833333333333</v>
      </c>
      <c r="AL274">
        <f t="shared" si="109"/>
        <v>74462</v>
      </c>
      <c r="AM274" s="22">
        <v>0.10813240702901512</v>
      </c>
    </row>
    <row r="275" spans="1:39" x14ac:dyDescent="0.3">
      <c r="A275" s="2" t="s">
        <v>411</v>
      </c>
      <c r="B275">
        <f>'From State&amp;Country +Charts'!H288</f>
        <v>3640</v>
      </c>
      <c r="D275">
        <f t="shared" si="104"/>
        <v>38207</v>
      </c>
      <c r="F275">
        <f>'From State&amp;Country +Charts'!AN288</f>
        <v>2032</v>
      </c>
      <c r="H275">
        <f t="shared" si="105"/>
        <v>19845</v>
      </c>
      <c r="J275">
        <f>'From State&amp;Country +Charts'!AT288</f>
        <v>740</v>
      </c>
      <c r="L275">
        <f t="shared" si="106"/>
        <v>6993</v>
      </c>
      <c r="N275">
        <f>'From State&amp;Country +Charts'!F288</f>
        <v>657</v>
      </c>
      <c r="P275">
        <f t="shared" si="93"/>
        <v>6052</v>
      </c>
      <c r="R275">
        <f>'From State&amp;Country +Charts'!O288</f>
        <v>585</v>
      </c>
      <c r="T275">
        <f t="shared" si="94"/>
        <v>5850</v>
      </c>
      <c r="V275" s="8">
        <f t="shared" si="110"/>
        <v>0.23486901535682023</v>
      </c>
      <c r="W275" s="8">
        <f t="shared" si="111"/>
        <v>0.13111369208930185</v>
      </c>
      <c r="X275" s="8">
        <f t="shared" si="112"/>
        <v>4.7748096528584333E-2</v>
      </c>
      <c r="Y275" s="8">
        <f t="shared" si="82"/>
        <v>4.2392566782810684E-2</v>
      </c>
      <c r="Z275" s="8">
        <f t="shared" si="83"/>
        <v>3.7746806039488968E-2</v>
      </c>
      <c r="AC275">
        <f>'From State&amp;Country +Charts'!BR288</f>
        <v>15498</v>
      </c>
      <c r="AD275">
        <f t="shared" si="107"/>
        <v>155794</v>
      </c>
      <c r="AE275" s="23">
        <f t="shared" si="113"/>
        <v>0.48334609494640124</v>
      </c>
      <c r="AG275">
        <f t="shared" si="114"/>
        <v>15498</v>
      </c>
      <c r="AH275">
        <v>4978</v>
      </c>
      <c r="AI275">
        <f t="shared" si="115"/>
        <v>10520</v>
      </c>
      <c r="AJ275">
        <f t="shared" si="108"/>
        <v>83781</v>
      </c>
      <c r="AK275">
        <f t="shared" si="63"/>
        <v>6981.75</v>
      </c>
      <c r="AL275">
        <f t="shared" si="109"/>
        <v>72013</v>
      </c>
      <c r="AM275" s="22">
        <v>0.10330365208413989</v>
      </c>
    </row>
    <row r="276" spans="1:39" x14ac:dyDescent="0.3">
      <c r="A276" s="2" t="s">
        <v>412</v>
      </c>
      <c r="B276">
        <f>'From State&amp;Country +Charts'!H289</f>
        <v>2812</v>
      </c>
      <c r="D276">
        <f t="shared" si="104"/>
        <v>37976</v>
      </c>
      <c r="F276">
        <f>'From State&amp;Country +Charts'!AN289</f>
        <v>1503</v>
      </c>
      <c r="H276">
        <f t="shared" si="105"/>
        <v>19637</v>
      </c>
      <c r="J276">
        <f>'From State&amp;Country +Charts'!AT289</f>
        <v>558</v>
      </c>
      <c r="L276">
        <f t="shared" si="106"/>
        <v>7024</v>
      </c>
      <c r="N276">
        <f>'From State&amp;Country +Charts'!F289</f>
        <v>510</v>
      </c>
      <c r="P276">
        <f t="shared" si="93"/>
        <v>6101</v>
      </c>
      <c r="R276">
        <f>'From State&amp;Country +Charts'!O289</f>
        <v>465</v>
      </c>
      <c r="T276">
        <f t="shared" si="94"/>
        <v>5864</v>
      </c>
      <c r="V276" s="8">
        <f t="shared" si="110"/>
        <v>0.24017765630338231</v>
      </c>
      <c r="W276" s="8">
        <f t="shared" si="111"/>
        <v>0.12837376153057739</v>
      </c>
      <c r="X276" s="8">
        <f t="shared" si="112"/>
        <v>4.7659719849675437E-2</v>
      </c>
      <c r="Y276" s="8">
        <f t="shared" si="82"/>
        <v>4.3559959002391527E-2</v>
      </c>
      <c r="Z276" s="8">
        <f t="shared" si="83"/>
        <v>3.9716433208062861E-2</v>
      </c>
      <c r="AC276">
        <f>'From State&amp;Country +Charts'!BR289</f>
        <v>11708</v>
      </c>
      <c r="AD276">
        <f t="shared" si="107"/>
        <v>154984</v>
      </c>
      <c r="AE276" s="23">
        <f t="shared" si="113"/>
        <v>-6.4706822176066492E-2</v>
      </c>
      <c r="AG276">
        <f t="shared" si="114"/>
        <v>11708</v>
      </c>
      <c r="AH276">
        <v>4895</v>
      </c>
      <c r="AI276">
        <f t="shared" si="115"/>
        <v>6813</v>
      </c>
      <c r="AJ276">
        <f t="shared" si="108"/>
        <v>84061</v>
      </c>
      <c r="AK276">
        <f t="shared" si="63"/>
        <v>7005.083333333333</v>
      </c>
      <c r="AL276">
        <f>SUM(AH265:AH276)</f>
        <v>70923</v>
      </c>
      <c r="AM276" s="22">
        <v>0.10078578749572942</v>
      </c>
    </row>
    <row r="277" spans="1:39" x14ac:dyDescent="0.3">
      <c r="A277" s="2" t="s">
        <v>413</v>
      </c>
      <c r="B277">
        <f>'From State&amp;Country +Charts'!H290</f>
        <v>2584</v>
      </c>
      <c r="D277">
        <f t="shared" si="104"/>
        <v>38099</v>
      </c>
      <c r="F277">
        <f>'From State&amp;Country +Charts'!AN290</f>
        <v>1413</v>
      </c>
      <c r="H277">
        <f t="shared" si="105"/>
        <v>19781</v>
      </c>
      <c r="J277">
        <f>'From State&amp;Country +Charts'!AT290</f>
        <v>524</v>
      </c>
      <c r="L277">
        <f t="shared" si="106"/>
        <v>7114</v>
      </c>
      <c r="N277">
        <f>'From State&amp;Country +Charts'!F290</f>
        <v>451</v>
      </c>
      <c r="P277">
        <f t="shared" si="93"/>
        <v>6178</v>
      </c>
      <c r="R277">
        <f>'From State&amp;Country +Charts'!O290</f>
        <v>478</v>
      </c>
      <c r="T277">
        <f t="shared" si="94"/>
        <v>5943</v>
      </c>
      <c r="V277" s="8">
        <f t="shared" si="110"/>
        <v>0.22714486638537271</v>
      </c>
      <c r="W277" s="8">
        <f t="shared" si="111"/>
        <v>0.12420886075949367</v>
      </c>
      <c r="X277" s="8">
        <f t="shared" si="112"/>
        <v>4.6061884669479608E-2</v>
      </c>
      <c r="Y277" s="8">
        <f t="shared" si="82"/>
        <v>3.9644866385372714E-2</v>
      </c>
      <c r="Z277" s="8">
        <f t="shared" si="83"/>
        <v>4.20182841068917E-2</v>
      </c>
      <c r="AC277">
        <f>'From State&amp;Country +Charts'!BR290</f>
        <v>11376</v>
      </c>
      <c r="AD277">
        <f t="shared" si="107"/>
        <v>156651</v>
      </c>
      <c r="AE277" s="23">
        <f t="shared" si="113"/>
        <v>0.17169636419816658</v>
      </c>
      <c r="AG277">
        <f t="shared" si="114"/>
        <v>11376</v>
      </c>
      <c r="AH277">
        <v>6802</v>
      </c>
      <c r="AI277">
        <f t="shared" si="115"/>
        <v>4574</v>
      </c>
      <c r="AJ277">
        <f t="shared" si="108"/>
        <v>83450</v>
      </c>
      <c r="AK277">
        <f t="shared" si="63"/>
        <v>6954.166666666667</v>
      </c>
      <c r="AL277">
        <f t="shared" si="109"/>
        <v>73201</v>
      </c>
      <c r="AM277" s="22">
        <v>9.440928270042194E-2</v>
      </c>
    </row>
    <row r="278" spans="1:39" x14ac:dyDescent="0.3">
      <c r="A278" s="2" t="s">
        <v>414</v>
      </c>
      <c r="B278">
        <f>'From State&amp;Country +Charts'!H291</f>
        <v>2651</v>
      </c>
      <c r="D278">
        <f t="shared" si="104"/>
        <v>38141</v>
      </c>
      <c r="F278">
        <f>'From State&amp;Country +Charts'!AN291</f>
        <v>1585</v>
      </c>
      <c r="H278">
        <f t="shared" si="105"/>
        <v>20061</v>
      </c>
      <c r="J278">
        <f>'From State&amp;Country +Charts'!AT291</f>
        <v>686</v>
      </c>
      <c r="L278">
        <f t="shared" si="106"/>
        <v>7331</v>
      </c>
      <c r="N278">
        <f>'From State&amp;Country +Charts'!F291</f>
        <v>544</v>
      </c>
      <c r="P278">
        <f t="shared" si="93"/>
        <v>6276</v>
      </c>
      <c r="R278">
        <f>'From State&amp;Country +Charts'!O291</f>
        <v>487</v>
      </c>
      <c r="T278">
        <f t="shared" si="94"/>
        <v>6018</v>
      </c>
      <c r="V278" s="8">
        <f t="shared" si="110"/>
        <v>0.20870729019052117</v>
      </c>
      <c r="W278" s="8">
        <f t="shared" si="111"/>
        <v>0.12478349866162809</v>
      </c>
      <c r="X278" s="8">
        <f t="shared" si="112"/>
        <v>5.4007242953865532E-2</v>
      </c>
      <c r="Y278" s="8">
        <f t="shared" si="82"/>
        <v>4.2827901117934185E-2</v>
      </c>
      <c r="Z278" s="8">
        <f t="shared" si="83"/>
        <v>3.8340418831680052E-2</v>
      </c>
      <c r="AC278">
        <f>'From State&amp;Country +Charts'!BR291</f>
        <v>12702</v>
      </c>
      <c r="AD278">
        <f t="shared" si="107"/>
        <v>158638</v>
      </c>
      <c r="AE278" s="23">
        <f t="shared" si="113"/>
        <v>0.18544097060195996</v>
      </c>
      <c r="AG278">
        <f t="shared" si="114"/>
        <v>12702</v>
      </c>
      <c r="AH278">
        <v>5167</v>
      </c>
      <c r="AI278">
        <f t="shared" si="115"/>
        <v>7535</v>
      </c>
      <c r="AJ278">
        <f t="shared" si="108"/>
        <v>87435</v>
      </c>
      <c r="AK278">
        <f t="shared" si="63"/>
        <v>7286.25</v>
      </c>
      <c r="AL278">
        <f t="shared" si="109"/>
        <v>71203</v>
      </c>
      <c r="AM278" s="22">
        <v>9.6441505274759878E-2</v>
      </c>
    </row>
    <row r="279" spans="1:39" x14ac:dyDescent="0.3">
      <c r="A279" s="2" t="s">
        <v>415</v>
      </c>
      <c r="B279">
        <f>'From State&amp;Country +Charts'!H292</f>
        <v>3757</v>
      </c>
      <c r="D279">
        <f t="shared" ref="D279:D284" si="116">SUM(B268:B279)</f>
        <v>38097</v>
      </c>
      <c r="F279">
        <f>'From State&amp;Country +Charts'!AN292</f>
        <v>1908</v>
      </c>
      <c r="H279">
        <f t="shared" ref="H279:H284" si="117">SUM(F268:F279)</f>
        <v>20111</v>
      </c>
      <c r="J279">
        <f>'From State&amp;Country +Charts'!AT292</f>
        <v>816</v>
      </c>
      <c r="L279">
        <f t="shared" ref="L279:L284" si="118">SUM(J268:J279)</f>
        <v>7431</v>
      </c>
      <c r="N279">
        <f>'From State&amp;Country +Charts'!F292</f>
        <v>721</v>
      </c>
      <c r="P279">
        <f t="shared" si="93"/>
        <v>6399</v>
      </c>
      <c r="R279">
        <f>'From State&amp;Country +Charts'!O292</f>
        <v>591</v>
      </c>
      <c r="T279">
        <f t="shared" si="94"/>
        <v>6046</v>
      </c>
      <c r="V279" s="8">
        <f t="shared" si="110"/>
        <v>0.22519930468141222</v>
      </c>
      <c r="W279" s="8">
        <f t="shared" si="111"/>
        <v>0.11436791943894983</v>
      </c>
      <c r="X279" s="8">
        <f t="shared" si="112"/>
        <v>4.8912066175148351E-2</v>
      </c>
      <c r="Y279" s="8">
        <f t="shared" si="82"/>
        <v>4.3217646706227894E-2</v>
      </c>
      <c r="Z279" s="8">
        <f t="shared" si="83"/>
        <v>3.5425283222442004E-2</v>
      </c>
      <c r="AC279">
        <f>'From State&amp;Country +Charts'!BR292</f>
        <v>16683</v>
      </c>
      <c r="AD279">
        <f t="shared" ref="AD279:AD285" si="119">SUM(AC268:AC279)</f>
        <v>159911</v>
      </c>
      <c r="AE279" s="23">
        <f t="shared" si="113"/>
        <v>8.260869565217388E-2</v>
      </c>
      <c r="AG279">
        <f t="shared" si="114"/>
        <v>16683</v>
      </c>
      <c r="AH279">
        <v>2174</v>
      </c>
      <c r="AI279">
        <f t="shared" si="115"/>
        <v>14509</v>
      </c>
      <c r="AJ279">
        <f t="shared" ref="AJ279:AJ284" si="120">SUM(AI268:AI279)</f>
        <v>91423</v>
      </c>
      <c r="AK279">
        <f t="shared" si="63"/>
        <v>7618.583333333333</v>
      </c>
      <c r="AL279">
        <f t="shared" ref="AL279:AL285" si="121">SUM(AH268:AH279)</f>
        <v>68488</v>
      </c>
      <c r="AM279" s="22">
        <v>9.200983036624108E-2</v>
      </c>
    </row>
    <row r="280" spans="1:39" x14ac:dyDescent="0.3">
      <c r="A280" s="2" t="s">
        <v>416</v>
      </c>
      <c r="B280">
        <f>'From State&amp;Country +Charts'!H293</f>
        <v>3331</v>
      </c>
      <c r="D280">
        <f t="shared" si="116"/>
        <v>38021</v>
      </c>
      <c r="F280">
        <f>'From State&amp;Country +Charts'!AN293</f>
        <v>1815</v>
      </c>
      <c r="H280">
        <f t="shared" si="117"/>
        <v>20333</v>
      </c>
      <c r="J280">
        <f>'From State&amp;Country +Charts'!AT293</f>
        <v>729</v>
      </c>
      <c r="L280">
        <f t="shared" si="118"/>
        <v>7542</v>
      </c>
      <c r="N280">
        <f>'From State&amp;Country +Charts'!F293</f>
        <v>599</v>
      </c>
      <c r="P280">
        <f t="shared" si="93"/>
        <v>6450</v>
      </c>
      <c r="R280">
        <f>'From State&amp;Country +Charts'!O293</f>
        <v>504</v>
      </c>
      <c r="T280">
        <f t="shared" si="94"/>
        <v>6064</v>
      </c>
      <c r="V280" s="8">
        <f t="shared" ref="V280:V285" si="122">B280/AC280</f>
        <v>0.22052300562727573</v>
      </c>
      <c r="W280" s="8">
        <f t="shared" ref="W280:W285" si="123">F280/AC280</f>
        <v>0.12015888778550149</v>
      </c>
      <c r="X280" s="8">
        <f t="shared" ref="X280:X285" si="124">J280/AC280</f>
        <v>4.8262164846077454E-2</v>
      </c>
      <c r="Y280" s="8">
        <f t="shared" si="82"/>
        <v>3.9655743131413436E-2</v>
      </c>
      <c r="Z280" s="8">
        <f t="shared" si="83"/>
        <v>3.3366434955312808E-2</v>
      </c>
      <c r="AC280">
        <f>'From State&amp;Country +Charts'!BR293</f>
        <v>15105</v>
      </c>
      <c r="AD280">
        <f t="shared" si="119"/>
        <v>161445</v>
      </c>
      <c r="AE280" s="23">
        <f t="shared" ref="AE280:AE285" si="125">(AC280/AC268)-1</f>
        <v>0.11303514847837293</v>
      </c>
      <c r="AG280">
        <f t="shared" ref="AG280:AG285" si="126">AC280</f>
        <v>15105</v>
      </c>
      <c r="AH280">
        <v>7600</v>
      </c>
      <c r="AI280">
        <f t="shared" ref="AI280:AI285" si="127">AG280-AH280</f>
        <v>7505</v>
      </c>
      <c r="AJ280">
        <f t="shared" si="120"/>
        <v>90767</v>
      </c>
      <c r="AK280">
        <f t="shared" si="63"/>
        <v>7563.916666666667</v>
      </c>
      <c r="AL280">
        <f t="shared" si="121"/>
        <v>70678</v>
      </c>
      <c r="AM280" s="22">
        <v>9.467063886130421E-2</v>
      </c>
    </row>
    <row r="281" spans="1:39" x14ac:dyDescent="0.3">
      <c r="A281" s="2" t="s">
        <v>417</v>
      </c>
      <c r="B281">
        <f>'From State&amp;Country +Charts'!H294</f>
        <v>4230</v>
      </c>
      <c r="D281">
        <f t="shared" si="116"/>
        <v>38349</v>
      </c>
      <c r="F281">
        <f>'From State&amp;Country +Charts'!AN294</f>
        <v>2178</v>
      </c>
      <c r="H281">
        <f t="shared" si="117"/>
        <v>20686</v>
      </c>
      <c r="J281">
        <f>'From State&amp;Country +Charts'!AT294</f>
        <v>921</v>
      </c>
      <c r="L281">
        <f t="shared" si="118"/>
        <v>7798</v>
      </c>
      <c r="N281">
        <f>'From State&amp;Country +Charts'!F294</f>
        <v>772</v>
      </c>
      <c r="P281">
        <f t="shared" si="93"/>
        <v>6627</v>
      </c>
      <c r="R281">
        <f>'From State&amp;Country +Charts'!O294</f>
        <v>722</v>
      </c>
      <c r="T281">
        <f t="shared" si="94"/>
        <v>6232</v>
      </c>
      <c r="V281" s="8">
        <f t="shared" si="122"/>
        <v>0.22285443338074917</v>
      </c>
      <c r="W281" s="8">
        <f t="shared" si="123"/>
        <v>0.11474632527264106</v>
      </c>
      <c r="X281" s="8">
        <f t="shared" si="124"/>
        <v>4.8522206416943256E-2</v>
      </c>
      <c r="Y281" s="8">
        <f t="shared" si="82"/>
        <v>4.0672251198566989E-2</v>
      </c>
      <c r="Z281" s="8">
        <f t="shared" si="83"/>
        <v>3.8038038038038041E-2</v>
      </c>
      <c r="AC281">
        <f>'From State&amp;Country +Charts'!BR294</f>
        <v>18981</v>
      </c>
      <c r="AD281">
        <f t="shared" si="119"/>
        <v>164852</v>
      </c>
      <c r="AE281" s="23">
        <f t="shared" si="125"/>
        <v>0.21876203929626303</v>
      </c>
      <c r="AG281">
        <f t="shared" si="126"/>
        <v>18981</v>
      </c>
      <c r="AH281">
        <v>7738</v>
      </c>
      <c r="AI281">
        <f t="shared" si="127"/>
        <v>11243</v>
      </c>
      <c r="AJ281">
        <f>SUM(AI270:AI281)</f>
        <v>95804</v>
      </c>
      <c r="AK281">
        <f t="shared" si="63"/>
        <v>7983.666666666667</v>
      </c>
      <c r="AL281">
        <f t="shared" si="121"/>
        <v>69048</v>
      </c>
      <c r="AM281" s="22">
        <v>8.929982614193141E-2</v>
      </c>
    </row>
    <row r="282" spans="1:39" x14ac:dyDescent="0.3">
      <c r="A282" s="2" t="s">
        <v>418</v>
      </c>
      <c r="B282">
        <f>'From State&amp;Country +Charts'!H295</f>
        <v>2956</v>
      </c>
      <c r="D282">
        <f t="shared" si="116"/>
        <v>37947</v>
      </c>
      <c r="F282">
        <f>'From State&amp;Country +Charts'!AN295</f>
        <v>1624</v>
      </c>
      <c r="H282">
        <f t="shared" si="117"/>
        <v>20591</v>
      </c>
      <c r="J282">
        <f>'From State&amp;Country +Charts'!AT295</f>
        <v>617</v>
      </c>
      <c r="L282">
        <f t="shared" si="118"/>
        <v>7825</v>
      </c>
      <c r="N282">
        <f>'From State&amp;Country +Charts'!F295</f>
        <v>518</v>
      </c>
      <c r="P282">
        <f t="shared" si="93"/>
        <v>6647</v>
      </c>
      <c r="R282">
        <f>'From State&amp;Country +Charts'!O295</f>
        <v>502</v>
      </c>
      <c r="T282">
        <f t="shared" si="94"/>
        <v>6216</v>
      </c>
      <c r="V282" s="8">
        <f t="shared" si="122"/>
        <v>0.21725709245920918</v>
      </c>
      <c r="W282" s="8">
        <f t="shared" si="123"/>
        <v>0.11935910627664266</v>
      </c>
      <c r="X282" s="8">
        <f t="shared" si="124"/>
        <v>4.5347640746729381E-2</v>
      </c>
      <c r="Y282" s="8">
        <f t="shared" si="82"/>
        <v>3.8071439070998088E-2</v>
      </c>
      <c r="Z282" s="8">
        <f t="shared" si="83"/>
        <v>3.6895487285021317E-2</v>
      </c>
      <c r="AC282">
        <f>'From State&amp;Country +Charts'!BR295</f>
        <v>13606</v>
      </c>
      <c r="AD282">
        <f t="shared" si="119"/>
        <v>164570</v>
      </c>
      <c r="AE282" s="23">
        <f t="shared" si="125"/>
        <v>-2.0305299539170485E-2</v>
      </c>
      <c r="AG282">
        <f t="shared" si="126"/>
        <v>13606</v>
      </c>
      <c r="AH282">
        <v>9731</v>
      </c>
      <c r="AI282">
        <f t="shared" si="127"/>
        <v>3875</v>
      </c>
      <c r="AJ282">
        <f t="shared" si="120"/>
        <v>91579</v>
      </c>
      <c r="AK282">
        <f t="shared" si="63"/>
        <v>7631.583333333333</v>
      </c>
      <c r="AL282">
        <f t="shared" si="121"/>
        <v>72991</v>
      </c>
      <c r="AM282" s="22">
        <v>9.6428046450095548E-2</v>
      </c>
    </row>
    <row r="283" spans="1:39" x14ac:dyDescent="0.3">
      <c r="A283" s="2" t="s">
        <v>419</v>
      </c>
      <c r="B283">
        <f>'From State&amp;Country +Charts'!H296</f>
        <v>2292</v>
      </c>
      <c r="D283">
        <f t="shared" si="116"/>
        <v>37565</v>
      </c>
      <c r="F283">
        <f>'From State&amp;Country +Charts'!AN296</f>
        <v>1270</v>
      </c>
      <c r="H283">
        <f t="shared" si="117"/>
        <v>20526</v>
      </c>
      <c r="J283">
        <f>'From State&amp;Country +Charts'!AT296</f>
        <v>525</v>
      </c>
      <c r="L283">
        <f t="shared" si="118"/>
        <v>7907</v>
      </c>
      <c r="N283">
        <f>'From State&amp;Country +Charts'!F296</f>
        <v>443</v>
      </c>
      <c r="P283">
        <f t="shared" si="93"/>
        <v>6707</v>
      </c>
      <c r="R283">
        <f>'From State&amp;Country +Charts'!O296</f>
        <v>385</v>
      </c>
      <c r="T283">
        <f t="shared" si="94"/>
        <v>6244</v>
      </c>
      <c r="V283" s="8">
        <f t="shared" si="122"/>
        <v>0.21372622155911974</v>
      </c>
      <c r="W283" s="8">
        <f t="shared" si="123"/>
        <v>0.11842596046251398</v>
      </c>
      <c r="X283" s="8">
        <f t="shared" si="124"/>
        <v>4.89556135770235E-2</v>
      </c>
      <c r="Y283" s="8">
        <f t="shared" si="82"/>
        <v>4.1309212980231255E-2</v>
      </c>
      <c r="Z283" s="8">
        <f t="shared" si="83"/>
        <v>3.5900783289817231E-2</v>
      </c>
      <c r="AC283">
        <f>'From State&amp;Country +Charts'!BR296</f>
        <v>10724</v>
      </c>
      <c r="AD283">
        <f t="shared" si="119"/>
        <v>164679</v>
      </c>
      <c r="AE283" s="23">
        <f t="shared" si="125"/>
        <v>1.0268487988695174E-2</v>
      </c>
      <c r="AG283">
        <f t="shared" si="126"/>
        <v>10724</v>
      </c>
      <c r="AH283">
        <v>6906</v>
      </c>
      <c r="AI283">
        <f t="shared" si="127"/>
        <v>3818</v>
      </c>
      <c r="AJ283">
        <f t="shared" si="120"/>
        <v>92081</v>
      </c>
      <c r="AK283">
        <f t="shared" si="63"/>
        <v>7673.416666666667</v>
      </c>
      <c r="AL283">
        <f t="shared" si="121"/>
        <v>72598</v>
      </c>
      <c r="AM283" s="22">
        <v>0.10005594927265946</v>
      </c>
    </row>
    <row r="284" spans="1:39" x14ac:dyDescent="0.3">
      <c r="A284" s="21" t="s">
        <v>420</v>
      </c>
      <c r="B284">
        <f>'From State&amp;Country +Charts'!H297</f>
        <v>2734</v>
      </c>
      <c r="D284">
        <f t="shared" si="116"/>
        <v>36884</v>
      </c>
      <c r="F284">
        <f>'From State&amp;Country +Charts'!AN297</f>
        <v>1630</v>
      </c>
      <c r="H284">
        <f t="shared" si="117"/>
        <v>20272</v>
      </c>
      <c r="J284">
        <f>'From State&amp;Country +Charts'!AT297</f>
        <v>610</v>
      </c>
      <c r="L284">
        <f t="shared" si="118"/>
        <v>7840</v>
      </c>
      <c r="N284">
        <f>'From State&amp;Country +Charts'!F297</f>
        <v>490</v>
      </c>
      <c r="P284">
        <f t="shared" si="93"/>
        <v>6648</v>
      </c>
      <c r="R284">
        <f>'From State&amp;Country +Charts'!O297</f>
        <v>481</v>
      </c>
      <c r="T284">
        <f t="shared" si="94"/>
        <v>6192</v>
      </c>
      <c r="V284" s="8">
        <f t="shared" si="122"/>
        <v>0.20579601053820099</v>
      </c>
      <c r="W284" s="8">
        <f t="shared" si="123"/>
        <v>0.12269476853594279</v>
      </c>
      <c r="X284" s="8">
        <f t="shared" si="124"/>
        <v>4.5916447120812949E-2</v>
      </c>
      <c r="Y284" s="8">
        <f t="shared" si="82"/>
        <v>3.6883703424915315E-2</v>
      </c>
      <c r="Z284" s="8">
        <f t="shared" si="83"/>
        <v>3.6206247647722997E-2</v>
      </c>
      <c r="AC284">
        <f>'From State&amp;Country +Charts'!BR297</f>
        <v>13285</v>
      </c>
      <c r="AD284">
        <f t="shared" si="119"/>
        <v>164127</v>
      </c>
      <c r="AE284" s="23">
        <f t="shared" si="125"/>
        <v>-3.9893040398930379E-2</v>
      </c>
      <c r="AG284">
        <f t="shared" si="126"/>
        <v>13285</v>
      </c>
      <c r="AH284">
        <v>6406</v>
      </c>
      <c r="AI284">
        <f t="shared" si="127"/>
        <v>6879</v>
      </c>
      <c r="AJ284">
        <f t="shared" si="120"/>
        <v>90412</v>
      </c>
      <c r="AK284">
        <f t="shared" si="63"/>
        <v>7534.333333333333</v>
      </c>
      <c r="AL284">
        <f t="shared" si="121"/>
        <v>73715</v>
      </c>
      <c r="AM284" s="22">
        <v>0.10071509220925856</v>
      </c>
    </row>
    <row r="285" spans="1:39" x14ac:dyDescent="0.3">
      <c r="A285" s="2" t="s">
        <v>421</v>
      </c>
      <c r="B285">
        <f>'From State&amp;Country +Charts'!H298</f>
        <v>2398</v>
      </c>
      <c r="D285">
        <f t="shared" ref="D285:D290" si="128">SUM(B274:B285)</f>
        <v>36321</v>
      </c>
      <c r="F285">
        <f>'From State&amp;Country +Charts'!AN298</f>
        <v>1380</v>
      </c>
      <c r="H285">
        <f t="shared" ref="H285:H290" si="129">SUM(F274:F285)</f>
        <v>19984</v>
      </c>
      <c r="J285">
        <f>'From State&amp;Country +Charts'!AT298</f>
        <v>527</v>
      </c>
      <c r="L285">
        <f t="shared" ref="L285:L290" si="130">SUM(J274:J285)</f>
        <v>7789</v>
      </c>
      <c r="N285">
        <f>'From State&amp;Country +Charts'!F298</f>
        <v>429</v>
      </c>
      <c r="P285">
        <f t="shared" si="93"/>
        <v>6597</v>
      </c>
      <c r="R285">
        <f>'From State&amp;Country +Charts'!O298</f>
        <v>430</v>
      </c>
      <c r="T285">
        <f t="shared" si="94"/>
        <v>6151</v>
      </c>
      <c r="V285" s="8">
        <f t="shared" si="122"/>
        <v>0.21094299788881068</v>
      </c>
      <c r="W285" s="8">
        <f t="shared" si="123"/>
        <v>0.12139338494018297</v>
      </c>
      <c r="X285" s="8">
        <f t="shared" si="124"/>
        <v>4.6358198451794508E-2</v>
      </c>
      <c r="Y285" s="8">
        <f t="shared" si="82"/>
        <v>3.7737508796622098E-2</v>
      </c>
      <c r="Z285" s="8">
        <f t="shared" si="83"/>
        <v>3.7825475017593244E-2</v>
      </c>
      <c r="AC285">
        <f>'From State&amp;Country +Charts'!BR298</f>
        <v>11368</v>
      </c>
      <c r="AD285">
        <f t="shared" si="119"/>
        <v>163271</v>
      </c>
      <c r="AE285" s="23">
        <f t="shared" si="125"/>
        <v>-7.0026178010471174E-2</v>
      </c>
      <c r="AG285">
        <f t="shared" si="126"/>
        <v>11368</v>
      </c>
      <c r="AH285">
        <v>5608</v>
      </c>
      <c r="AI285">
        <f t="shared" si="127"/>
        <v>5760</v>
      </c>
      <c r="AJ285">
        <f t="shared" ref="AJ285:AJ290" si="131">SUM(AI274:AI285)</f>
        <v>91004</v>
      </c>
      <c r="AK285">
        <f t="shared" si="63"/>
        <v>7583.666666666667</v>
      </c>
      <c r="AL285">
        <f t="shared" si="121"/>
        <v>72267</v>
      </c>
      <c r="AM285" s="22">
        <v>9.5003518648838853E-2</v>
      </c>
    </row>
    <row r="286" spans="1:39" x14ac:dyDescent="0.3">
      <c r="A286" s="2" t="s">
        <v>422</v>
      </c>
      <c r="B286">
        <f>'From State&amp;Country +Charts'!H299</f>
        <v>2367</v>
      </c>
      <c r="D286">
        <f t="shared" si="128"/>
        <v>35752</v>
      </c>
      <c r="F286">
        <f>'From State&amp;Country +Charts'!AN299</f>
        <v>1414</v>
      </c>
      <c r="H286">
        <f t="shared" si="129"/>
        <v>19752</v>
      </c>
      <c r="J286">
        <f>'From State&amp;Country +Charts'!AT299</f>
        <v>546</v>
      </c>
      <c r="L286">
        <f t="shared" si="130"/>
        <v>7799</v>
      </c>
      <c r="N286">
        <f>'From State&amp;Country +Charts'!F299</f>
        <v>420</v>
      </c>
      <c r="P286">
        <f t="shared" si="93"/>
        <v>6554</v>
      </c>
      <c r="R286">
        <f>'From State&amp;Country +Charts'!O299</f>
        <v>418</v>
      </c>
      <c r="T286">
        <f t="shared" si="94"/>
        <v>6048</v>
      </c>
      <c r="V286" s="8">
        <f t="shared" ref="V286:V297" si="132">B286/AC286</f>
        <v>0.21064341016285484</v>
      </c>
      <c r="W286" s="8">
        <f t="shared" ref="W286:W297" si="133">F286/AC286</f>
        <v>0.12583429741034083</v>
      </c>
      <c r="X286" s="8">
        <f t="shared" ref="X286:X297" si="134">J286/AC286</f>
        <v>4.8589481178250425E-2</v>
      </c>
      <c r="Y286" s="8">
        <f t="shared" si="82"/>
        <v>3.7376523983269558E-2</v>
      </c>
      <c r="Z286" s="8">
        <f t="shared" si="83"/>
        <v>3.7198540535730178E-2</v>
      </c>
      <c r="AC286">
        <f>'From State&amp;Country +Charts'!BR299</f>
        <v>11237</v>
      </c>
      <c r="AD286">
        <f t="shared" ref="AD286:AD297" si="135">SUM(AC275:AC286)</f>
        <v>162273</v>
      </c>
      <c r="AE286" s="23">
        <f t="shared" ref="AE286:AE297" si="136">(AC286/AC274)-1</f>
        <v>-8.1569268492031055E-2</v>
      </c>
      <c r="AG286">
        <f t="shared" ref="AG286:AG297" si="137">AC286</f>
        <v>11237</v>
      </c>
      <c r="AH286">
        <v>4825</v>
      </c>
      <c r="AI286">
        <f t="shared" ref="AI286:AI297" si="138">AG286-AH286</f>
        <v>6412</v>
      </c>
      <c r="AJ286">
        <f t="shared" si="131"/>
        <v>89443</v>
      </c>
      <c r="AK286">
        <f t="shared" si="63"/>
        <v>7453.583333333333</v>
      </c>
      <c r="AL286">
        <f t="shared" ref="AL286:AL297" si="139">SUM(AH275:AH286)</f>
        <v>72830</v>
      </c>
      <c r="AM286" s="22">
        <v>0.10287443267776097</v>
      </c>
    </row>
    <row r="287" spans="1:39" x14ac:dyDescent="0.3">
      <c r="A287" s="2" t="s">
        <v>423</v>
      </c>
      <c r="B287">
        <f>'From State&amp;Country +Charts'!H300</f>
        <v>2913</v>
      </c>
      <c r="D287">
        <f t="shared" si="128"/>
        <v>35025</v>
      </c>
      <c r="F287">
        <f>'From State&amp;Country +Charts'!AN300</f>
        <v>1827</v>
      </c>
      <c r="H287">
        <f t="shared" si="129"/>
        <v>19547</v>
      </c>
      <c r="J287">
        <f>'From State&amp;Country +Charts'!AT300</f>
        <v>678</v>
      </c>
      <c r="L287">
        <f t="shared" si="130"/>
        <v>7737</v>
      </c>
      <c r="N287">
        <f>'From State&amp;Country +Charts'!F300</f>
        <v>590</v>
      </c>
      <c r="P287">
        <f t="shared" si="93"/>
        <v>6487</v>
      </c>
      <c r="R287">
        <f>'From State&amp;Country +Charts'!O300</f>
        <v>526</v>
      </c>
      <c r="T287">
        <f t="shared" si="94"/>
        <v>5989</v>
      </c>
      <c r="V287" s="8">
        <f t="shared" si="132"/>
        <v>0.2027845457709711</v>
      </c>
      <c r="W287" s="8">
        <f t="shared" si="133"/>
        <v>0.12718412808910545</v>
      </c>
      <c r="X287" s="8">
        <f t="shared" si="134"/>
        <v>4.7198050817960323E-2</v>
      </c>
      <c r="Y287" s="8">
        <f t="shared" si="82"/>
        <v>4.1072050121823876E-2</v>
      </c>
      <c r="Z287" s="8">
        <f t="shared" si="83"/>
        <v>3.66167768882701E-2</v>
      </c>
      <c r="AC287">
        <f>'From State&amp;Country +Charts'!BR300</f>
        <v>14365</v>
      </c>
      <c r="AD287">
        <f t="shared" si="135"/>
        <v>161140</v>
      </c>
      <c r="AE287" s="23">
        <f t="shared" si="136"/>
        <v>-7.3106207252548683E-2</v>
      </c>
      <c r="AG287">
        <f t="shared" si="137"/>
        <v>14365</v>
      </c>
      <c r="AH287">
        <v>4927</v>
      </c>
      <c r="AI287">
        <f t="shared" si="138"/>
        <v>9438</v>
      </c>
      <c r="AJ287">
        <f t="shared" si="131"/>
        <v>88361</v>
      </c>
      <c r="AK287">
        <f t="shared" si="63"/>
        <v>7363.416666666667</v>
      </c>
      <c r="AL287">
        <f t="shared" si="139"/>
        <v>72779</v>
      </c>
      <c r="AM287" s="22">
        <v>0.1010790114862513</v>
      </c>
    </row>
    <row r="288" spans="1:39" x14ac:dyDescent="0.3">
      <c r="A288" s="2" t="s">
        <v>424</v>
      </c>
      <c r="B288">
        <f>'From State&amp;Country +Charts'!H301</f>
        <v>2321</v>
      </c>
      <c r="D288">
        <f t="shared" si="128"/>
        <v>34534</v>
      </c>
      <c r="F288">
        <f>'From State&amp;Country +Charts'!AN301</f>
        <v>1368</v>
      </c>
      <c r="H288">
        <f t="shared" si="129"/>
        <v>19412</v>
      </c>
      <c r="J288">
        <f>'From State&amp;Country +Charts'!AT301</f>
        <v>506</v>
      </c>
      <c r="L288">
        <f t="shared" si="130"/>
        <v>7685</v>
      </c>
      <c r="N288">
        <f>'From State&amp;Country +Charts'!F301</f>
        <v>453</v>
      </c>
      <c r="P288">
        <f t="shared" si="93"/>
        <v>6430</v>
      </c>
      <c r="R288">
        <f>'From State&amp;Country +Charts'!O301</f>
        <v>413</v>
      </c>
      <c r="T288">
        <f t="shared" si="94"/>
        <v>5937</v>
      </c>
      <c r="V288" s="8">
        <f t="shared" si="132"/>
        <v>0.20309765488274414</v>
      </c>
      <c r="W288" s="8">
        <f t="shared" si="133"/>
        <v>0.11970598529926496</v>
      </c>
      <c r="X288" s="8">
        <f t="shared" si="134"/>
        <v>4.4277213860693033E-2</v>
      </c>
      <c r="Y288" s="8">
        <f t="shared" si="82"/>
        <v>3.9639481974098702E-2</v>
      </c>
      <c r="Z288" s="8">
        <f t="shared" si="83"/>
        <v>3.613930696534827E-2</v>
      </c>
      <c r="AC288">
        <f>'From State&amp;Country +Charts'!BR301</f>
        <v>11428</v>
      </c>
      <c r="AD288">
        <f t="shared" si="135"/>
        <v>160860</v>
      </c>
      <c r="AE288" s="23">
        <f t="shared" si="136"/>
        <v>-2.3915271609156186E-2</v>
      </c>
      <c r="AG288">
        <f t="shared" si="137"/>
        <v>11428</v>
      </c>
      <c r="AH288">
        <v>4219</v>
      </c>
      <c r="AI288">
        <f t="shared" si="138"/>
        <v>7209</v>
      </c>
      <c r="AJ288">
        <f t="shared" si="131"/>
        <v>88757</v>
      </c>
      <c r="AK288">
        <f t="shared" si="63"/>
        <v>7396.416666666667</v>
      </c>
      <c r="AL288">
        <f t="shared" si="139"/>
        <v>72103</v>
      </c>
      <c r="AM288" s="22">
        <v>9.6254812740637033E-2</v>
      </c>
    </row>
    <row r="289" spans="1:39" x14ac:dyDescent="0.3">
      <c r="A289" s="2" t="s">
        <v>425</v>
      </c>
      <c r="B289">
        <f>'From State&amp;Country +Charts'!H302</f>
        <v>2072</v>
      </c>
      <c r="D289">
        <f t="shared" si="128"/>
        <v>34022</v>
      </c>
      <c r="F289">
        <f>'From State&amp;Country +Charts'!AN302</f>
        <v>1297</v>
      </c>
      <c r="H289">
        <f t="shared" si="129"/>
        <v>19296</v>
      </c>
      <c r="J289">
        <f>'From State&amp;Country +Charts'!AT302</f>
        <v>493</v>
      </c>
      <c r="L289">
        <f t="shared" si="130"/>
        <v>7654</v>
      </c>
      <c r="N289">
        <f>'From State&amp;Country +Charts'!F302</f>
        <v>374</v>
      </c>
      <c r="P289">
        <f t="shared" si="93"/>
        <v>6353</v>
      </c>
      <c r="R289">
        <f>'From State&amp;Country +Charts'!O302</f>
        <v>399</v>
      </c>
      <c r="T289">
        <f t="shared" si="94"/>
        <v>5858</v>
      </c>
      <c r="V289" s="8">
        <f t="shared" si="132"/>
        <v>0.20415804512759878</v>
      </c>
      <c r="W289" s="8">
        <f t="shared" si="133"/>
        <v>0.1277958419548724</v>
      </c>
      <c r="X289" s="8">
        <f t="shared" si="134"/>
        <v>4.8576214405360134E-2</v>
      </c>
      <c r="Y289" s="8">
        <f t="shared" si="82"/>
        <v>3.6850921273031828E-2</v>
      </c>
      <c r="Z289" s="8">
        <f t="shared" si="83"/>
        <v>3.9314218149571388E-2</v>
      </c>
      <c r="AC289">
        <f>'From State&amp;Country +Charts'!BR302</f>
        <v>10149</v>
      </c>
      <c r="AD289">
        <f t="shared" si="135"/>
        <v>159633</v>
      </c>
      <c r="AE289" s="23">
        <f t="shared" si="136"/>
        <v>-0.10785864978902948</v>
      </c>
      <c r="AG289">
        <f t="shared" si="137"/>
        <v>10149</v>
      </c>
      <c r="AH289">
        <v>5964</v>
      </c>
      <c r="AI289">
        <f t="shared" si="138"/>
        <v>4185</v>
      </c>
      <c r="AJ289">
        <f t="shared" si="131"/>
        <v>88368</v>
      </c>
      <c r="AK289">
        <f t="shared" si="63"/>
        <v>7364</v>
      </c>
      <c r="AL289">
        <f t="shared" si="139"/>
        <v>71265</v>
      </c>
      <c r="AM289" s="22">
        <v>9.7743620061089762E-2</v>
      </c>
    </row>
    <row r="290" spans="1:39" x14ac:dyDescent="0.3">
      <c r="A290" s="2" t="s">
        <v>426</v>
      </c>
      <c r="B290">
        <f>'From State&amp;Country +Charts'!H303</f>
        <v>2603</v>
      </c>
      <c r="D290">
        <f t="shared" si="128"/>
        <v>33974</v>
      </c>
      <c r="F290">
        <f>'From State&amp;Country +Charts'!AN303</f>
        <v>1607</v>
      </c>
      <c r="H290">
        <f t="shared" si="129"/>
        <v>19318</v>
      </c>
      <c r="J290">
        <f>'From State&amp;Country +Charts'!AT303</f>
        <v>609</v>
      </c>
      <c r="L290">
        <f t="shared" si="130"/>
        <v>7577</v>
      </c>
      <c r="N290">
        <f>'From State&amp;Country +Charts'!F303</f>
        <v>581</v>
      </c>
      <c r="P290">
        <f t="shared" si="93"/>
        <v>6390</v>
      </c>
      <c r="R290">
        <f>'From State&amp;Country +Charts'!O303</f>
        <v>515</v>
      </c>
      <c r="T290">
        <f t="shared" si="94"/>
        <v>5886</v>
      </c>
      <c r="V290" s="8">
        <f t="shared" si="132"/>
        <v>0.20347064801063081</v>
      </c>
      <c r="W290" s="8">
        <f t="shared" si="133"/>
        <v>0.12561557101539905</v>
      </c>
      <c r="X290" s="8">
        <f t="shared" si="134"/>
        <v>4.7604158524192919E-2</v>
      </c>
      <c r="Y290" s="8">
        <f t="shared" si="82"/>
        <v>4.5415461580551868E-2</v>
      </c>
      <c r="Z290" s="8">
        <f t="shared" si="83"/>
        <v>4.0256390213397955E-2</v>
      </c>
      <c r="AC290">
        <f>'From State&amp;Country +Charts'!BR303</f>
        <v>12793</v>
      </c>
      <c r="AD290">
        <f t="shared" si="135"/>
        <v>159724</v>
      </c>
      <c r="AE290" s="23">
        <f t="shared" si="136"/>
        <v>7.1642261061251045E-3</v>
      </c>
      <c r="AG290">
        <f t="shared" si="137"/>
        <v>12793</v>
      </c>
      <c r="AH290">
        <v>5956</v>
      </c>
      <c r="AI290">
        <f t="shared" si="138"/>
        <v>6837</v>
      </c>
      <c r="AJ290">
        <f t="shared" si="131"/>
        <v>87670</v>
      </c>
      <c r="AK290">
        <f t="shared" si="63"/>
        <v>7305.833333333333</v>
      </c>
      <c r="AL290">
        <f t="shared" si="139"/>
        <v>72054</v>
      </c>
      <c r="AM290" s="22">
        <v>9.7631517235988424E-2</v>
      </c>
    </row>
    <row r="291" spans="1:39" x14ac:dyDescent="0.3">
      <c r="A291" s="47">
        <v>39264</v>
      </c>
      <c r="B291">
        <f>'From State&amp;Country +Charts'!H304</f>
        <v>2081</v>
      </c>
      <c r="D291">
        <f t="shared" ref="D291:D297" si="140">SUM(B280:B291)</f>
        <v>32298</v>
      </c>
      <c r="F291">
        <f>'From State&amp;Country +Charts'!AN304</f>
        <v>1267</v>
      </c>
      <c r="H291">
        <f t="shared" ref="H291:H297" si="141">SUM(F280:F291)</f>
        <v>18677</v>
      </c>
      <c r="J291">
        <f>'From State&amp;Country +Charts'!AT304</f>
        <v>489</v>
      </c>
      <c r="L291">
        <f t="shared" ref="L291:L297" si="142">SUM(J280:J291)</f>
        <v>7250</v>
      </c>
      <c r="N291">
        <f>'From State&amp;Country +Charts'!F304</f>
        <v>448</v>
      </c>
      <c r="P291">
        <f t="shared" si="93"/>
        <v>6117</v>
      </c>
      <c r="R291">
        <f>'From State&amp;Country +Charts'!O304</f>
        <v>387</v>
      </c>
      <c r="T291">
        <f t="shared" si="94"/>
        <v>5682</v>
      </c>
      <c r="V291" s="8">
        <f t="shared" si="132"/>
        <v>0.20278698109530305</v>
      </c>
      <c r="W291" s="8">
        <f t="shared" si="133"/>
        <v>0.12346521145975443</v>
      </c>
      <c r="X291" s="8">
        <f t="shared" si="134"/>
        <v>4.7651529916195673E-2</v>
      </c>
      <c r="Y291" s="8">
        <f t="shared" si="82"/>
        <v>4.3656207366984993E-2</v>
      </c>
      <c r="Z291" s="8">
        <f t="shared" si="83"/>
        <v>3.7711946988891056E-2</v>
      </c>
      <c r="AC291">
        <f>'From State&amp;Country +Charts'!BR304</f>
        <v>10262</v>
      </c>
      <c r="AD291">
        <f t="shared" si="135"/>
        <v>153303</v>
      </c>
      <c r="AE291" s="23">
        <f t="shared" si="136"/>
        <v>-0.38488281484145537</v>
      </c>
      <c r="AG291">
        <f t="shared" si="137"/>
        <v>10262</v>
      </c>
      <c r="AH291">
        <v>7618</v>
      </c>
      <c r="AI291">
        <f t="shared" si="138"/>
        <v>2644</v>
      </c>
      <c r="AJ291">
        <f t="shared" ref="AJ291:AJ297" si="143">SUM(AI280:AI291)</f>
        <v>75805</v>
      </c>
      <c r="AK291">
        <f t="shared" si="63"/>
        <v>6317.083333333333</v>
      </c>
      <c r="AL291">
        <f t="shared" si="139"/>
        <v>77498</v>
      </c>
      <c r="AM291" s="22">
        <v>0.1035860456051452</v>
      </c>
    </row>
    <row r="292" spans="1:39" x14ac:dyDescent="0.3">
      <c r="A292" s="47">
        <v>39295</v>
      </c>
      <c r="B292">
        <f>'From State&amp;Country +Charts'!H305</f>
        <v>2469</v>
      </c>
      <c r="D292">
        <f t="shared" si="140"/>
        <v>31436</v>
      </c>
      <c r="F292">
        <f>'From State&amp;Country +Charts'!AN305</f>
        <v>1460</v>
      </c>
      <c r="H292">
        <f t="shared" si="141"/>
        <v>18322</v>
      </c>
      <c r="J292">
        <f>'From State&amp;Country +Charts'!AT305</f>
        <v>549</v>
      </c>
      <c r="L292">
        <f t="shared" si="142"/>
        <v>7070</v>
      </c>
      <c r="N292">
        <f>'From State&amp;Country +Charts'!F305</f>
        <v>516</v>
      </c>
      <c r="P292">
        <f t="shared" si="93"/>
        <v>6034</v>
      </c>
      <c r="R292">
        <f>'From State&amp;Country +Charts'!O305</f>
        <v>439</v>
      </c>
      <c r="T292">
        <f t="shared" si="94"/>
        <v>5617</v>
      </c>
      <c r="V292" s="8">
        <f t="shared" si="132"/>
        <v>0.21028873179456606</v>
      </c>
      <c r="W292" s="8">
        <f t="shared" si="133"/>
        <v>0.12435056639127842</v>
      </c>
      <c r="X292" s="8">
        <f t="shared" si="134"/>
        <v>4.6759219827953329E-2</v>
      </c>
      <c r="Y292" s="8">
        <f t="shared" si="82"/>
        <v>4.3948556341027172E-2</v>
      </c>
      <c r="Z292" s="8">
        <f t="shared" si="83"/>
        <v>3.7390341538199472E-2</v>
      </c>
      <c r="AC292">
        <f>'From State&amp;Country +Charts'!BR305</f>
        <v>11741</v>
      </c>
      <c r="AD292">
        <f t="shared" si="135"/>
        <v>149939</v>
      </c>
      <c r="AE292" s="23">
        <f t="shared" si="136"/>
        <v>-0.22270771267792122</v>
      </c>
      <c r="AG292">
        <f t="shared" si="137"/>
        <v>11741</v>
      </c>
      <c r="AH292">
        <v>5409</v>
      </c>
      <c r="AI292">
        <f t="shared" si="138"/>
        <v>6332</v>
      </c>
      <c r="AJ292">
        <f t="shared" si="143"/>
        <v>74632</v>
      </c>
      <c r="AK292">
        <f t="shared" si="63"/>
        <v>6219.333333333333</v>
      </c>
      <c r="AL292">
        <f t="shared" si="139"/>
        <v>75307</v>
      </c>
      <c r="AM292" s="22">
        <v>9.8202878800783586E-2</v>
      </c>
    </row>
    <row r="293" spans="1:39" x14ac:dyDescent="0.3">
      <c r="A293" s="47">
        <v>39326</v>
      </c>
      <c r="B293">
        <f>'From State&amp;Country +Charts'!H306</f>
        <v>3125</v>
      </c>
      <c r="D293">
        <f t="shared" si="140"/>
        <v>30331</v>
      </c>
      <c r="F293">
        <f>'From State&amp;Country +Charts'!AN306</f>
        <v>1943</v>
      </c>
      <c r="H293">
        <f t="shared" si="141"/>
        <v>18087</v>
      </c>
      <c r="J293">
        <f>'From State&amp;Country +Charts'!AT306</f>
        <v>704</v>
      </c>
      <c r="L293">
        <f t="shared" si="142"/>
        <v>6853</v>
      </c>
      <c r="N293">
        <f>'From State&amp;Country +Charts'!F306</f>
        <v>585</v>
      </c>
      <c r="P293">
        <f t="shared" si="93"/>
        <v>5847</v>
      </c>
      <c r="R293">
        <f>'From State&amp;Country +Charts'!O306</f>
        <v>605</v>
      </c>
      <c r="T293">
        <f t="shared" si="94"/>
        <v>5500</v>
      </c>
      <c r="V293" s="8">
        <f t="shared" si="132"/>
        <v>0.20540291836466412</v>
      </c>
      <c r="W293" s="8">
        <f t="shared" si="133"/>
        <v>0.12771131852241357</v>
      </c>
      <c r="X293" s="8">
        <f t="shared" si="134"/>
        <v>4.6273169449191534E-2</v>
      </c>
      <c r="Y293" s="8">
        <f t="shared" si="82"/>
        <v>3.8451426317865127E-2</v>
      </c>
      <c r="Z293" s="8">
        <f t="shared" si="83"/>
        <v>3.9766004995398972E-2</v>
      </c>
      <c r="AC293">
        <f>'From State&amp;Country +Charts'!BR306</f>
        <v>15214</v>
      </c>
      <c r="AD293">
        <f t="shared" si="135"/>
        <v>146172</v>
      </c>
      <c r="AE293" s="23">
        <f t="shared" si="136"/>
        <v>-0.19846161951425112</v>
      </c>
      <c r="AG293">
        <f t="shared" si="137"/>
        <v>15214</v>
      </c>
      <c r="AH293">
        <v>3514</v>
      </c>
      <c r="AI293">
        <f t="shared" si="138"/>
        <v>11700</v>
      </c>
      <c r="AJ293">
        <f t="shared" si="143"/>
        <v>75089</v>
      </c>
      <c r="AK293">
        <f t="shared" si="63"/>
        <v>6257.416666666667</v>
      </c>
      <c r="AL293">
        <f t="shared" si="139"/>
        <v>71083</v>
      </c>
      <c r="AM293" s="22">
        <v>0.11042460891284343</v>
      </c>
    </row>
    <row r="294" spans="1:39" x14ac:dyDescent="0.3">
      <c r="A294" s="47">
        <v>39356</v>
      </c>
      <c r="B294">
        <f>'From State&amp;Country +Charts'!H307</f>
        <v>2438</v>
      </c>
      <c r="D294">
        <f t="shared" si="140"/>
        <v>29813</v>
      </c>
      <c r="F294">
        <f>'From State&amp;Country +Charts'!AN307</f>
        <v>1645</v>
      </c>
      <c r="H294">
        <f t="shared" si="141"/>
        <v>18108</v>
      </c>
      <c r="J294">
        <f>'From State&amp;Country +Charts'!AT307</f>
        <v>603</v>
      </c>
      <c r="L294">
        <f t="shared" si="142"/>
        <v>6839</v>
      </c>
      <c r="N294">
        <f>'From State&amp;Country +Charts'!F307</f>
        <v>492</v>
      </c>
      <c r="P294">
        <f t="shared" si="93"/>
        <v>5821</v>
      </c>
      <c r="R294">
        <f>'From State&amp;Country +Charts'!O307</f>
        <v>491</v>
      </c>
      <c r="T294">
        <f t="shared" si="94"/>
        <v>5489</v>
      </c>
      <c r="V294" s="8">
        <f t="shared" si="132"/>
        <v>0.19805036555645816</v>
      </c>
      <c r="W294" s="8">
        <f t="shared" si="133"/>
        <v>0.13363119415109667</v>
      </c>
      <c r="X294" s="8">
        <f t="shared" si="134"/>
        <v>4.8984565393988627E-2</v>
      </c>
      <c r="Y294" s="8">
        <f t="shared" si="82"/>
        <v>3.9967506092607637E-2</v>
      </c>
      <c r="Z294" s="8">
        <f t="shared" si="83"/>
        <v>3.9886271324126726E-2</v>
      </c>
      <c r="AC294">
        <f>'From State&amp;Country +Charts'!BR307</f>
        <v>12310</v>
      </c>
      <c r="AD294">
        <f t="shared" si="135"/>
        <v>144876</v>
      </c>
      <c r="AE294" s="23">
        <f t="shared" si="136"/>
        <v>-9.5252094664118769E-2</v>
      </c>
      <c r="AG294">
        <f t="shared" si="137"/>
        <v>12310</v>
      </c>
      <c r="AH294">
        <v>3742</v>
      </c>
      <c r="AI294">
        <f t="shared" si="138"/>
        <v>8568</v>
      </c>
      <c r="AJ294">
        <f t="shared" si="143"/>
        <v>79782</v>
      </c>
      <c r="AK294">
        <f t="shared" si="63"/>
        <v>6648.5</v>
      </c>
      <c r="AL294">
        <f t="shared" si="139"/>
        <v>65094</v>
      </c>
      <c r="AM294" s="22">
        <v>0.10982940698619009</v>
      </c>
    </row>
    <row r="295" spans="1:39" x14ac:dyDescent="0.3">
      <c r="A295" s="47">
        <v>39387</v>
      </c>
      <c r="B295">
        <f>'From State&amp;Country +Charts'!H308</f>
        <v>1863</v>
      </c>
      <c r="D295">
        <f t="shared" si="140"/>
        <v>29384</v>
      </c>
      <c r="F295">
        <f>'From State&amp;Country +Charts'!AN308</f>
        <v>1267</v>
      </c>
      <c r="H295">
        <f t="shared" si="141"/>
        <v>18105</v>
      </c>
      <c r="J295">
        <f>'From State&amp;Country +Charts'!AT308</f>
        <v>463</v>
      </c>
      <c r="L295">
        <f t="shared" si="142"/>
        <v>6777</v>
      </c>
      <c r="N295">
        <f>'From State&amp;Country +Charts'!F308</f>
        <v>391</v>
      </c>
      <c r="P295">
        <f t="shared" si="93"/>
        <v>5769</v>
      </c>
      <c r="R295">
        <f>'From State&amp;Country +Charts'!O308</f>
        <v>377</v>
      </c>
      <c r="T295">
        <f t="shared" si="94"/>
        <v>5481</v>
      </c>
      <c r="V295" s="8">
        <f t="shared" si="132"/>
        <v>0.19691364549201987</v>
      </c>
      <c r="W295" s="8">
        <f t="shared" si="133"/>
        <v>0.13391819046612408</v>
      </c>
      <c r="X295" s="8">
        <f t="shared" si="134"/>
        <v>4.8937744424479443E-2</v>
      </c>
      <c r="Y295" s="8">
        <f t="shared" si="82"/>
        <v>4.1327555226720221E-2</v>
      </c>
      <c r="Z295" s="8">
        <f t="shared" si="83"/>
        <v>3.9847796216044819E-2</v>
      </c>
      <c r="AC295">
        <f>'From State&amp;Country +Charts'!BR308</f>
        <v>9461</v>
      </c>
      <c r="AD295">
        <f t="shared" si="135"/>
        <v>143613</v>
      </c>
      <c r="AE295" s="23">
        <f t="shared" si="136"/>
        <v>-0.11777321894815362</v>
      </c>
      <c r="AG295">
        <f t="shared" si="137"/>
        <v>9461</v>
      </c>
      <c r="AH295">
        <v>5335</v>
      </c>
      <c r="AI295">
        <f t="shared" si="138"/>
        <v>4126</v>
      </c>
      <c r="AJ295">
        <f t="shared" si="143"/>
        <v>80090</v>
      </c>
      <c r="AK295">
        <f t="shared" si="63"/>
        <v>6674.166666666667</v>
      </c>
      <c r="AL295">
        <f t="shared" si="139"/>
        <v>63523</v>
      </c>
      <c r="AM295" s="22">
        <v>0.10770531656273122</v>
      </c>
    </row>
    <row r="296" spans="1:39" x14ac:dyDescent="0.3">
      <c r="A296" s="47">
        <v>39417</v>
      </c>
      <c r="B296">
        <f>'From State&amp;Country +Charts'!H309</f>
        <v>2273</v>
      </c>
      <c r="D296">
        <f t="shared" si="140"/>
        <v>28923</v>
      </c>
      <c r="F296">
        <f>'From State&amp;Country +Charts'!AN309</f>
        <v>1474</v>
      </c>
      <c r="H296">
        <f t="shared" si="141"/>
        <v>17949</v>
      </c>
      <c r="J296">
        <f>'From State&amp;Country +Charts'!AT309</f>
        <v>593</v>
      </c>
      <c r="L296">
        <f t="shared" si="142"/>
        <v>6760</v>
      </c>
      <c r="N296">
        <f>'From State&amp;Country +Charts'!F309</f>
        <v>454</v>
      </c>
      <c r="P296">
        <f t="shared" si="93"/>
        <v>5733</v>
      </c>
      <c r="R296">
        <f>'From State&amp;Country +Charts'!O309</f>
        <v>499</v>
      </c>
      <c r="T296">
        <f t="shared" si="94"/>
        <v>5499</v>
      </c>
      <c r="V296" s="8">
        <f t="shared" si="132"/>
        <v>0.19437318282880109</v>
      </c>
      <c r="W296" s="8">
        <f t="shared" si="133"/>
        <v>0.12604754574995725</v>
      </c>
      <c r="X296" s="8">
        <f t="shared" si="134"/>
        <v>5.0709765691807768E-2</v>
      </c>
      <c r="Y296" s="8">
        <f t="shared" si="82"/>
        <v>3.8823328202497009E-2</v>
      </c>
      <c r="Z296" s="8">
        <f t="shared" si="83"/>
        <v>4.2671455447237897E-2</v>
      </c>
      <c r="AC296">
        <f>'From State&amp;Country +Charts'!BR309</f>
        <v>11694</v>
      </c>
      <c r="AD296">
        <f t="shared" si="135"/>
        <v>142022</v>
      </c>
      <c r="AE296" s="23">
        <f t="shared" si="136"/>
        <v>-0.11975912683477608</v>
      </c>
      <c r="AG296">
        <f t="shared" si="137"/>
        <v>11694</v>
      </c>
      <c r="AH296">
        <v>7334</v>
      </c>
      <c r="AI296">
        <f t="shared" si="138"/>
        <v>4360</v>
      </c>
      <c r="AJ296">
        <f t="shared" si="143"/>
        <v>77571</v>
      </c>
      <c r="AK296">
        <f t="shared" si="63"/>
        <v>6464.25</v>
      </c>
      <c r="AL296">
        <f t="shared" si="139"/>
        <v>64451</v>
      </c>
      <c r="AM296" s="22">
        <v>9.936719685308705E-2</v>
      </c>
    </row>
    <row r="297" spans="1:39" x14ac:dyDescent="0.3">
      <c r="A297" s="47">
        <v>39448</v>
      </c>
      <c r="B297">
        <f>'From State&amp;Country +Charts'!H310</f>
        <v>2102</v>
      </c>
      <c r="D297">
        <f t="shared" si="140"/>
        <v>28627</v>
      </c>
      <c r="F297">
        <f>'From State&amp;Country +Charts'!AN310</f>
        <v>1321</v>
      </c>
      <c r="H297">
        <f t="shared" si="141"/>
        <v>17890</v>
      </c>
      <c r="J297">
        <f>'From State&amp;Country +Charts'!AT310</f>
        <v>488</v>
      </c>
      <c r="L297">
        <f t="shared" si="142"/>
        <v>6721</v>
      </c>
      <c r="N297">
        <f>'From State&amp;Country +Charts'!F310</f>
        <v>428</v>
      </c>
      <c r="P297">
        <f t="shared" si="93"/>
        <v>5732</v>
      </c>
      <c r="R297">
        <f>'From State&amp;Country +Charts'!O310</f>
        <v>452</v>
      </c>
      <c r="T297">
        <f t="shared" si="94"/>
        <v>5521</v>
      </c>
      <c r="V297" s="8">
        <f t="shared" si="132"/>
        <v>0.20497318381277427</v>
      </c>
      <c r="W297" s="8">
        <f t="shared" si="133"/>
        <v>0.12881521209166261</v>
      </c>
      <c r="X297" s="8">
        <f t="shared" si="134"/>
        <v>4.758654314968308E-2</v>
      </c>
      <c r="Y297" s="8">
        <f t="shared" si="82"/>
        <v>4.173573866406631E-2</v>
      </c>
      <c r="Z297" s="8">
        <f t="shared" si="83"/>
        <v>4.407606045831302E-2</v>
      </c>
      <c r="AC297">
        <f>'From State&amp;Country +Charts'!BR310</f>
        <v>10255</v>
      </c>
      <c r="AD297">
        <f t="shared" si="135"/>
        <v>140909</v>
      </c>
      <c r="AE297" s="23">
        <f t="shared" si="136"/>
        <v>-9.7906403940886677E-2</v>
      </c>
      <c r="AG297">
        <f t="shared" si="137"/>
        <v>10255</v>
      </c>
      <c r="AH297">
        <v>8279</v>
      </c>
      <c r="AI297">
        <f t="shared" si="138"/>
        <v>1976</v>
      </c>
      <c r="AJ297">
        <f t="shared" si="143"/>
        <v>73787</v>
      </c>
      <c r="AK297">
        <f t="shared" si="63"/>
        <v>6148.916666666667</v>
      </c>
      <c r="AL297">
        <f t="shared" si="139"/>
        <v>67122</v>
      </c>
      <c r="AM297" s="22">
        <v>9.8391028766455391E-2</v>
      </c>
    </row>
    <row r="298" spans="1:39" x14ac:dyDescent="0.3">
      <c r="A298" s="47">
        <v>39479</v>
      </c>
      <c r="B298">
        <f>'From State&amp;Country +Charts'!H311</f>
        <v>2068</v>
      </c>
      <c r="D298">
        <f t="shared" ref="D298:D303" si="144">SUM(B287:B298)</f>
        <v>28328</v>
      </c>
      <c r="F298">
        <f>'From State&amp;Country +Charts'!AN311</f>
        <v>1358</v>
      </c>
      <c r="H298">
        <f t="shared" ref="H298:H303" si="145">SUM(F287:F298)</f>
        <v>17834</v>
      </c>
      <c r="J298">
        <f>'From State&amp;Country +Charts'!AT311</f>
        <v>544</v>
      </c>
      <c r="L298">
        <f t="shared" ref="L298:L303" si="146">SUM(J287:J298)</f>
        <v>6719</v>
      </c>
      <c r="N298">
        <f>'From State&amp;Country +Charts'!F311</f>
        <v>437</v>
      </c>
      <c r="P298">
        <f t="shared" si="93"/>
        <v>5749</v>
      </c>
      <c r="R298">
        <f>'From State&amp;Country +Charts'!O311</f>
        <v>476</v>
      </c>
      <c r="T298">
        <f t="shared" si="94"/>
        <v>5579</v>
      </c>
      <c r="V298" s="8">
        <f t="shared" ref="V298:V303" si="147">B298/AC298</f>
        <v>0.19334330590875093</v>
      </c>
      <c r="W298" s="8">
        <f t="shared" ref="W298:W303" si="148">F298/AC298</f>
        <v>0.12696335078534032</v>
      </c>
      <c r="X298" s="8">
        <f t="shared" ref="X298:X303" si="149">J298/AC298</f>
        <v>5.0860134629768135E-2</v>
      </c>
      <c r="Y298" s="8">
        <f t="shared" si="82"/>
        <v>4.0856394913986536E-2</v>
      </c>
      <c r="Z298" s="8">
        <f t="shared" si="83"/>
        <v>4.4502617801047119E-2</v>
      </c>
      <c r="AC298">
        <f>'From State&amp;Country +Charts'!BR311</f>
        <v>10696</v>
      </c>
      <c r="AD298">
        <f t="shared" ref="AD298:AD303" si="150">SUM(AC287:AC298)</f>
        <v>140368</v>
      </c>
      <c r="AE298" s="23">
        <f t="shared" ref="AE298:AE303" si="151">(AC298/AC286)-1</f>
        <v>-4.8144522559401937E-2</v>
      </c>
      <c r="AG298">
        <f t="shared" ref="AG298:AG303" si="152">AC298</f>
        <v>10696</v>
      </c>
      <c r="AH298">
        <v>6515</v>
      </c>
      <c r="AI298">
        <f t="shared" ref="AI298:AI303" si="153">AG298-AH298</f>
        <v>4181</v>
      </c>
      <c r="AJ298">
        <f t="shared" ref="AJ298:AJ303" si="154">SUM(AI287:AI298)</f>
        <v>71556</v>
      </c>
      <c r="AK298">
        <f t="shared" si="63"/>
        <v>5963</v>
      </c>
      <c r="AL298">
        <f t="shared" ref="AL298:AL303" si="155">SUM(AH287:AH298)</f>
        <v>68812</v>
      </c>
      <c r="AM298" s="22">
        <v>9.7419596110695589E-2</v>
      </c>
    </row>
    <row r="299" spans="1:39" x14ac:dyDescent="0.3">
      <c r="A299" s="47">
        <v>39508</v>
      </c>
      <c r="B299">
        <f>'From State&amp;Country +Charts'!H312</f>
        <v>2496</v>
      </c>
      <c r="D299">
        <f t="shared" si="144"/>
        <v>27911</v>
      </c>
      <c r="F299">
        <f>'From State&amp;Country +Charts'!AN312</f>
        <v>1673</v>
      </c>
      <c r="H299">
        <f t="shared" si="145"/>
        <v>17680</v>
      </c>
      <c r="J299">
        <f>'From State&amp;Country +Charts'!AT312</f>
        <v>649</v>
      </c>
      <c r="L299">
        <f t="shared" si="146"/>
        <v>6690</v>
      </c>
      <c r="N299">
        <f>'From State&amp;Country +Charts'!F312</f>
        <v>491</v>
      </c>
      <c r="P299">
        <f t="shared" si="93"/>
        <v>5650</v>
      </c>
      <c r="R299">
        <f>'From State&amp;Country +Charts'!O312</f>
        <v>561</v>
      </c>
      <c r="T299">
        <f t="shared" si="94"/>
        <v>5614</v>
      </c>
      <c r="V299" s="8">
        <f t="shared" si="147"/>
        <v>0.1920738745671412</v>
      </c>
      <c r="W299" s="8">
        <f t="shared" si="148"/>
        <v>0.12874182377837629</v>
      </c>
      <c r="X299" s="8">
        <f t="shared" si="149"/>
        <v>4.9942285494420931E-2</v>
      </c>
      <c r="Y299" s="8">
        <f t="shared" si="82"/>
        <v>3.7783762985763754E-2</v>
      </c>
      <c r="Z299" s="8">
        <f t="shared" si="83"/>
        <v>4.3170450173143519E-2</v>
      </c>
      <c r="AC299">
        <f>'From State&amp;Country +Charts'!BR312</f>
        <v>12995</v>
      </c>
      <c r="AD299">
        <f t="shared" si="150"/>
        <v>138998</v>
      </c>
      <c r="AE299" s="23">
        <f t="shared" si="151"/>
        <v>-9.5370692655760481E-2</v>
      </c>
      <c r="AG299">
        <f t="shared" si="152"/>
        <v>12995</v>
      </c>
      <c r="AH299">
        <v>6308</v>
      </c>
      <c r="AI299">
        <f t="shared" si="153"/>
        <v>6687</v>
      </c>
      <c r="AJ299">
        <f t="shared" si="154"/>
        <v>68805</v>
      </c>
      <c r="AK299">
        <f t="shared" si="63"/>
        <v>5733.75</v>
      </c>
      <c r="AL299">
        <f t="shared" si="155"/>
        <v>70193</v>
      </c>
      <c r="AM299" s="22">
        <v>9.2574066948826472E-2</v>
      </c>
    </row>
    <row r="300" spans="1:39" x14ac:dyDescent="0.3">
      <c r="A300" s="47">
        <v>39539</v>
      </c>
      <c r="B300">
        <f>'From State&amp;Country +Charts'!H313</f>
        <v>1953</v>
      </c>
      <c r="D300">
        <f t="shared" si="144"/>
        <v>27543</v>
      </c>
      <c r="F300">
        <f>'From State&amp;Country +Charts'!AN313</f>
        <v>1200</v>
      </c>
      <c r="H300">
        <f t="shared" si="145"/>
        <v>17512</v>
      </c>
      <c r="J300">
        <f>'From State&amp;Country +Charts'!AT313</f>
        <v>472</v>
      </c>
      <c r="L300">
        <f t="shared" si="146"/>
        <v>6656</v>
      </c>
      <c r="N300">
        <f>'From State&amp;Country +Charts'!F313</f>
        <v>415</v>
      </c>
      <c r="P300">
        <f t="shared" si="93"/>
        <v>5612</v>
      </c>
      <c r="R300">
        <f>'From State&amp;Country +Charts'!O313</f>
        <v>434</v>
      </c>
      <c r="T300">
        <f t="shared" si="94"/>
        <v>5635</v>
      </c>
      <c r="V300" s="8">
        <f t="shared" si="147"/>
        <v>0.19725280274719725</v>
      </c>
      <c r="W300" s="8">
        <f t="shared" si="148"/>
        <v>0.1211998788001212</v>
      </c>
      <c r="X300" s="8">
        <f t="shared" si="149"/>
        <v>4.7671952328047669E-2</v>
      </c>
      <c r="Y300" s="8">
        <f t="shared" si="82"/>
        <v>4.1914958085041913E-2</v>
      </c>
      <c r="Z300" s="8">
        <f t="shared" si="83"/>
        <v>4.3833956166043832E-2</v>
      </c>
      <c r="AC300">
        <f>'From State&amp;Country +Charts'!BR313</f>
        <v>9901</v>
      </c>
      <c r="AD300">
        <f t="shared" si="150"/>
        <v>137471</v>
      </c>
      <c r="AE300" s="23">
        <f t="shared" si="151"/>
        <v>-0.1336191809590479</v>
      </c>
      <c r="AG300">
        <f t="shared" si="152"/>
        <v>9901</v>
      </c>
      <c r="AH300">
        <v>3844</v>
      </c>
      <c r="AI300">
        <f t="shared" si="153"/>
        <v>6057</v>
      </c>
      <c r="AJ300">
        <f t="shared" si="154"/>
        <v>67653</v>
      </c>
      <c r="AK300">
        <f t="shared" si="63"/>
        <v>5637.75</v>
      </c>
      <c r="AL300">
        <f t="shared" si="155"/>
        <v>69818</v>
      </c>
      <c r="AM300" s="22">
        <v>7.8880921119078878E-2</v>
      </c>
    </row>
    <row r="301" spans="1:39" x14ac:dyDescent="0.3">
      <c r="A301" s="47">
        <v>39569</v>
      </c>
      <c r="B301">
        <f>'From State&amp;Country +Charts'!H314</f>
        <v>2385</v>
      </c>
      <c r="D301">
        <f t="shared" si="144"/>
        <v>27856</v>
      </c>
      <c r="F301">
        <f>'From State&amp;Country +Charts'!AN314</f>
        <v>1539</v>
      </c>
      <c r="H301">
        <f t="shared" si="145"/>
        <v>17754</v>
      </c>
      <c r="J301">
        <f>'From State&amp;Country +Charts'!AT314</f>
        <v>542</v>
      </c>
      <c r="L301">
        <f t="shared" si="146"/>
        <v>6705</v>
      </c>
      <c r="N301">
        <f>'From State&amp;Country +Charts'!F314</f>
        <v>536</v>
      </c>
      <c r="P301">
        <f t="shared" si="93"/>
        <v>5774</v>
      </c>
      <c r="R301">
        <f>'From State&amp;Country +Charts'!O314</f>
        <v>562</v>
      </c>
      <c r="T301">
        <f t="shared" si="94"/>
        <v>5798</v>
      </c>
      <c r="V301" s="8">
        <f t="shared" si="147"/>
        <v>0.19660374247794907</v>
      </c>
      <c r="W301" s="8">
        <f t="shared" si="148"/>
        <v>0.12686505646690296</v>
      </c>
      <c r="X301" s="8">
        <f t="shared" si="149"/>
        <v>4.4678921770670184E-2</v>
      </c>
      <c r="Y301" s="8">
        <f t="shared" si="82"/>
        <v>4.4184321160662766E-2</v>
      </c>
      <c r="Z301" s="8">
        <f t="shared" si="83"/>
        <v>4.6327590470694915E-2</v>
      </c>
      <c r="AC301">
        <f>'From State&amp;Country +Charts'!BR314</f>
        <v>12131</v>
      </c>
      <c r="AD301">
        <f t="shared" si="150"/>
        <v>139453</v>
      </c>
      <c r="AE301" s="23">
        <f t="shared" si="151"/>
        <v>0.19529017637205626</v>
      </c>
      <c r="AG301">
        <f t="shared" si="152"/>
        <v>12131</v>
      </c>
      <c r="AH301">
        <v>3706</v>
      </c>
      <c r="AI301">
        <f t="shared" si="153"/>
        <v>8425</v>
      </c>
      <c r="AJ301">
        <f t="shared" si="154"/>
        <v>71893</v>
      </c>
      <c r="AK301">
        <f t="shared" si="63"/>
        <v>5991.083333333333</v>
      </c>
      <c r="AL301">
        <f t="shared" si="155"/>
        <v>67560</v>
      </c>
      <c r="AM301" s="22">
        <v>8.7461874536311934E-2</v>
      </c>
    </row>
    <row r="302" spans="1:39" x14ac:dyDescent="0.3">
      <c r="A302" s="47">
        <v>39600</v>
      </c>
      <c r="B302">
        <f>'From State&amp;Country +Charts'!H315</f>
        <v>2034</v>
      </c>
      <c r="D302">
        <f t="shared" si="144"/>
        <v>27287</v>
      </c>
      <c r="F302">
        <f>'From State&amp;Country +Charts'!AN315</f>
        <v>1442</v>
      </c>
      <c r="H302">
        <f t="shared" si="145"/>
        <v>17589</v>
      </c>
      <c r="J302">
        <f>'From State&amp;Country +Charts'!AT315</f>
        <v>497</v>
      </c>
      <c r="L302">
        <f t="shared" si="146"/>
        <v>6593</v>
      </c>
      <c r="N302">
        <f>'From State&amp;Country +Charts'!F315</f>
        <v>524</v>
      </c>
      <c r="P302">
        <f t="shared" si="93"/>
        <v>5717</v>
      </c>
      <c r="R302">
        <f>'From State&amp;Country +Charts'!O315</f>
        <v>462</v>
      </c>
      <c r="T302">
        <f t="shared" si="94"/>
        <v>5745</v>
      </c>
      <c r="V302" s="8">
        <f t="shared" si="147"/>
        <v>0.18457350272232304</v>
      </c>
      <c r="W302" s="8">
        <f t="shared" si="148"/>
        <v>0.1308529945553539</v>
      </c>
      <c r="X302" s="8">
        <f t="shared" si="149"/>
        <v>4.509981851179673E-2</v>
      </c>
      <c r="Y302" s="8">
        <f t="shared" si="82"/>
        <v>4.7549909255898366E-2</v>
      </c>
      <c r="Z302" s="8">
        <f t="shared" si="83"/>
        <v>4.192377495462795E-2</v>
      </c>
      <c r="AC302">
        <f>'From State&amp;Country +Charts'!BR315</f>
        <v>11020</v>
      </c>
      <c r="AD302">
        <f t="shared" si="150"/>
        <v>137680</v>
      </c>
      <c r="AE302" s="23">
        <f t="shared" si="151"/>
        <v>-0.13859141718127099</v>
      </c>
      <c r="AG302">
        <f t="shared" si="152"/>
        <v>11020</v>
      </c>
      <c r="AH302">
        <v>6167</v>
      </c>
      <c r="AI302">
        <f t="shared" si="153"/>
        <v>4853</v>
      </c>
      <c r="AJ302">
        <f t="shared" si="154"/>
        <v>69909</v>
      </c>
      <c r="AK302">
        <f t="shared" si="63"/>
        <v>5825.75</v>
      </c>
      <c r="AL302">
        <f t="shared" si="155"/>
        <v>67771</v>
      </c>
      <c r="AM302" s="22">
        <v>8.9473684210526316E-2</v>
      </c>
    </row>
    <row r="303" spans="1:39" x14ac:dyDescent="0.3">
      <c r="A303" s="47">
        <v>39630</v>
      </c>
      <c r="B303">
        <f>'From State&amp;Country +Charts'!H316</f>
        <v>2289</v>
      </c>
      <c r="D303">
        <f t="shared" si="144"/>
        <v>27495</v>
      </c>
      <c r="F303">
        <f>'From State&amp;Country +Charts'!AN316</f>
        <v>1512</v>
      </c>
      <c r="H303">
        <f t="shared" si="145"/>
        <v>17834</v>
      </c>
      <c r="J303">
        <f>'From State&amp;Country +Charts'!AT316</f>
        <v>519</v>
      </c>
      <c r="L303">
        <f t="shared" si="146"/>
        <v>6623</v>
      </c>
      <c r="N303">
        <f>'From State&amp;Country +Charts'!F316</f>
        <v>492</v>
      </c>
      <c r="P303">
        <f t="shared" si="93"/>
        <v>5761</v>
      </c>
      <c r="R303">
        <f>'From State&amp;Country +Charts'!O316</f>
        <v>449</v>
      </c>
      <c r="T303">
        <f t="shared" si="94"/>
        <v>5807</v>
      </c>
      <c r="V303" s="8">
        <f t="shared" si="147"/>
        <v>0.19560758844641943</v>
      </c>
      <c r="W303" s="8">
        <f t="shared" si="148"/>
        <v>0.12920868227653393</v>
      </c>
      <c r="X303" s="8">
        <f t="shared" si="149"/>
        <v>4.4351392924286449E-2</v>
      </c>
      <c r="Y303" s="8">
        <f t="shared" si="82"/>
        <v>4.2044095026491195E-2</v>
      </c>
      <c r="Z303" s="8">
        <f t="shared" si="83"/>
        <v>3.8369509485558027E-2</v>
      </c>
      <c r="AC303">
        <f>'From State&amp;Country +Charts'!BR316</f>
        <v>11702</v>
      </c>
      <c r="AD303">
        <f t="shared" si="150"/>
        <v>139120</v>
      </c>
      <c r="AE303" s="23">
        <f t="shared" si="151"/>
        <v>0.14032352367959455</v>
      </c>
      <c r="AG303">
        <f t="shared" si="152"/>
        <v>11702</v>
      </c>
      <c r="AH303">
        <v>7204</v>
      </c>
      <c r="AI303">
        <f t="shared" si="153"/>
        <v>4498</v>
      </c>
      <c r="AJ303">
        <f t="shared" si="154"/>
        <v>71763</v>
      </c>
      <c r="AK303">
        <f t="shared" si="63"/>
        <v>5980.25</v>
      </c>
      <c r="AL303">
        <f t="shared" si="155"/>
        <v>67357</v>
      </c>
      <c r="AM303" s="22">
        <v>9.2291915911809949E-2</v>
      </c>
    </row>
    <row r="304" spans="1:39" x14ac:dyDescent="0.3">
      <c r="A304" s="47">
        <v>39661</v>
      </c>
      <c r="B304">
        <f>'From State&amp;Country +Charts'!H317</f>
        <v>2992</v>
      </c>
      <c r="D304">
        <f t="shared" ref="D304:D309" si="156">SUM(B293:B304)</f>
        <v>28018</v>
      </c>
      <c r="F304">
        <f>'From State&amp;Country +Charts'!AN317</f>
        <v>1935</v>
      </c>
      <c r="H304">
        <f t="shared" ref="H304:H309" si="157">SUM(F293:F304)</f>
        <v>18309</v>
      </c>
      <c r="J304">
        <f>'From State&amp;Country +Charts'!AT317</f>
        <v>715</v>
      </c>
      <c r="L304">
        <f t="shared" ref="L304:L309" si="158">SUM(J293:J304)</f>
        <v>6789</v>
      </c>
      <c r="N304">
        <f>'From State&amp;Country +Charts'!F317</f>
        <v>622</v>
      </c>
      <c r="P304">
        <f t="shared" si="93"/>
        <v>5867</v>
      </c>
      <c r="R304">
        <f>'From State&amp;Country +Charts'!O317</f>
        <v>614</v>
      </c>
      <c r="T304">
        <f t="shared" si="94"/>
        <v>5982</v>
      </c>
      <c r="V304" s="8">
        <f t="shared" ref="V304:V309" si="159">B304/AC304</f>
        <v>0.19641567649182695</v>
      </c>
      <c r="W304" s="8">
        <f t="shared" ref="W304:W309" si="160">F304/AC304</f>
        <v>0.12702684960283595</v>
      </c>
      <c r="X304" s="8">
        <f t="shared" ref="X304:X309" si="161">J304/AC304</f>
        <v>4.6937569749885118E-2</v>
      </c>
      <c r="Y304" s="8">
        <f t="shared" si="82"/>
        <v>4.0832403334865097E-2</v>
      </c>
      <c r="Z304" s="8">
        <f t="shared" si="83"/>
        <v>4.0307227729271977E-2</v>
      </c>
      <c r="AC304">
        <f>'From State&amp;Country +Charts'!BR317</f>
        <v>15233</v>
      </c>
      <c r="AD304">
        <f t="shared" ref="AD304:AD309" si="162">SUM(AC293:AC304)</f>
        <v>142612</v>
      </c>
      <c r="AE304" s="23">
        <f t="shared" ref="AE304:AE309" si="163">(AC304/AC292)-1</f>
        <v>0.29741929988927684</v>
      </c>
      <c r="AG304">
        <f t="shared" ref="AG304:AG309" si="164">AC304</f>
        <v>15233</v>
      </c>
      <c r="AH304">
        <v>6109</v>
      </c>
      <c r="AI304">
        <f t="shared" ref="AI304:AI309" si="165">AG304-AH304</f>
        <v>9124</v>
      </c>
      <c r="AJ304">
        <f t="shared" ref="AJ304:AJ309" si="166">SUM(AI293:AI304)</f>
        <v>74555</v>
      </c>
      <c r="AK304">
        <f t="shared" si="63"/>
        <v>6212.916666666667</v>
      </c>
      <c r="AL304">
        <f t="shared" ref="AL304:AL309" si="167">SUM(AH293:AH304)</f>
        <v>68057</v>
      </c>
      <c r="AM304" s="22">
        <v>8.5931858465174288E-2</v>
      </c>
    </row>
    <row r="305" spans="1:39" x14ac:dyDescent="0.3">
      <c r="A305" s="47">
        <v>39692</v>
      </c>
      <c r="B305">
        <f>'From State&amp;Country +Charts'!H318</f>
        <v>2598</v>
      </c>
      <c r="D305">
        <f t="shared" si="156"/>
        <v>27491</v>
      </c>
      <c r="F305">
        <f>'From State&amp;Country +Charts'!AN318</f>
        <v>1798</v>
      </c>
      <c r="H305">
        <f t="shared" si="157"/>
        <v>18164</v>
      </c>
      <c r="J305">
        <f>'From State&amp;Country +Charts'!AT318</f>
        <v>623</v>
      </c>
      <c r="L305">
        <f t="shared" si="158"/>
        <v>6708</v>
      </c>
      <c r="N305">
        <f>'From State&amp;Country +Charts'!F318</f>
        <v>582</v>
      </c>
      <c r="P305">
        <f t="shared" si="93"/>
        <v>5864</v>
      </c>
      <c r="R305">
        <f>'From State&amp;Country +Charts'!O318</f>
        <v>577</v>
      </c>
      <c r="T305">
        <f t="shared" si="94"/>
        <v>5954</v>
      </c>
      <c r="V305" s="8">
        <f t="shared" si="159"/>
        <v>0.19000950778907336</v>
      </c>
      <c r="W305" s="8">
        <f t="shared" si="160"/>
        <v>0.13150003656841952</v>
      </c>
      <c r="X305" s="8">
        <f t="shared" si="161"/>
        <v>4.5564250713084183E-2</v>
      </c>
      <c r="Y305" s="8">
        <f t="shared" si="82"/>
        <v>4.256564031302567E-2</v>
      </c>
      <c r="Z305" s="8">
        <f t="shared" si="83"/>
        <v>4.2199956117896585E-2</v>
      </c>
      <c r="AC305">
        <f>'From State&amp;Country +Charts'!BR318</f>
        <v>13673</v>
      </c>
      <c r="AD305">
        <f t="shared" si="162"/>
        <v>141071</v>
      </c>
      <c r="AE305" s="23">
        <f t="shared" si="163"/>
        <v>-0.10128828710398319</v>
      </c>
      <c r="AG305">
        <f t="shared" si="164"/>
        <v>13673</v>
      </c>
      <c r="AH305">
        <v>5739</v>
      </c>
      <c r="AI305">
        <f t="shared" si="165"/>
        <v>7934</v>
      </c>
      <c r="AJ305">
        <f t="shared" si="166"/>
        <v>70789</v>
      </c>
      <c r="AK305">
        <f t="shared" si="63"/>
        <v>5899.083333333333</v>
      </c>
      <c r="AL305">
        <f t="shared" si="167"/>
        <v>70282</v>
      </c>
      <c r="AM305" s="22">
        <v>8.2571491260147734E-2</v>
      </c>
    </row>
    <row r="306" spans="1:39" x14ac:dyDescent="0.3">
      <c r="A306" s="47">
        <v>39722</v>
      </c>
      <c r="B306">
        <f>'From State&amp;Country +Charts'!H319</f>
        <v>2718</v>
      </c>
      <c r="D306">
        <f t="shared" si="156"/>
        <v>27771</v>
      </c>
      <c r="F306">
        <f>'From State&amp;Country +Charts'!AN319</f>
        <v>1772</v>
      </c>
      <c r="H306">
        <f t="shared" si="157"/>
        <v>18291</v>
      </c>
      <c r="J306">
        <f>'From State&amp;Country +Charts'!AT319</f>
        <v>650</v>
      </c>
      <c r="L306">
        <f t="shared" si="158"/>
        <v>6755</v>
      </c>
      <c r="N306">
        <f>'From State&amp;Country +Charts'!F319</f>
        <v>570</v>
      </c>
      <c r="P306">
        <f t="shared" si="93"/>
        <v>5942</v>
      </c>
      <c r="R306">
        <f>'From State&amp;Country +Charts'!O319</f>
        <v>569</v>
      </c>
      <c r="T306">
        <f t="shared" si="94"/>
        <v>6032</v>
      </c>
      <c r="V306" s="8">
        <f t="shared" si="159"/>
        <v>0.20056080283353012</v>
      </c>
      <c r="W306" s="8">
        <f t="shared" si="160"/>
        <v>0.1307556080283353</v>
      </c>
      <c r="X306" s="8">
        <f t="shared" si="161"/>
        <v>4.796340023612751E-2</v>
      </c>
      <c r="Y306" s="8">
        <f t="shared" si="82"/>
        <v>4.2060212514757972E-2</v>
      </c>
      <c r="Z306" s="8">
        <f t="shared" si="83"/>
        <v>4.1986422668240847E-2</v>
      </c>
      <c r="AC306">
        <f>'From State&amp;Country +Charts'!BR319</f>
        <v>13552</v>
      </c>
      <c r="AD306">
        <f t="shared" si="162"/>
        <v>142313</v>
      </c>
      <c r="AE306" s="23">
        <f t="shared" si="163"/>
        <v>0.10089358245328994</v>
      </c>
      <c r="AG306">
        <f t="shared" si="164"/>
        <v>13552</v>
      </c>
      <c r="AH306">
        <v>5036</v>
      </c>
      <c r="AI306">
        <f t="shared" si="165"/>
        <v>8516</v>
      </c>
      <c r="AJ306">
        <f t="shared" si="166"/>
        <v>70737</v>
      </c>
      <c r="AK306">
        <f t="shared" ref="AK306:AK311" si="168">AJ306/12</f>
        <v>5894.75</v>
      </c>
      <c r="AL306">
        <f t="shared" si="167"/>
        <v>71576</v>
      </c>
      <c r="AM306" s="22">
        <v>8.5891381345926804E-2</v>
      </c>
    </row>
    <row r="307" spans="1:39" x14ac:dyDescent="0.3">
      <c r="A307" s="47">
        <v>39753</v>
      </c>
      <c r="B307">
        <f>'From State&amp;Country +Charts'!H320</f>
        <v>2298</v>
      </c>
      <c r="D307">
        <f t="shared" si="156"/>
        <v>28206</v>
      </c>
      <c r="F307">
        <f>'From State&amp;Country +Charts'!AN320</f>
        <v>1682</v>
      </c>
      <c r="H307">
        <f t="shared" si="157"/>
        <v>18706</v>
      </c>
      <c r="J307">
        <f>'From State&amp;Country +Charts'!AT320</f>
        <v>495</v>
      </c>
      <c r="L307">
        <f t="shared" si="158"/>
        <v>6787</v>
      </c>
      <c r="N307">
        <f>'From State&amp;Country +Charts'!F320</f>
        <v>419</v>
      </c>
      <c r="P307">
        <f t="shared" si="93"/>
        <v>5970</v>
      </c>
      <c r="R307">
        <f>'From State&amp;Country +Charts'!O320</f>
        <v>495</v>
      </c>
      <c r="T307">
        <f t="shared" si="94"/>
        <v>6150</v>
      </c>
      <c r="V307" s="8">
        <f t="shared" si="159"/>
        <v>0.19634313055365687</v>
      </c>
      <c r="W307" s="8">
        <f t="shared" si="160"/>
        <v>0.14371155160628846</v>
      </c>
      <c r="X307" s="8">
        <f t="shared" si="161"/>
        <v>4.2293233082706765E-2</v>
      </c>
      <c r="Y307" s="8">
        <f t="shared" si="82"/>
        <v>3.5799726589200276E-2</v>
      </c>
      <c r="Z307" s="8">
        <f t="shared" si="83"/>
        <v>4.2293233082706765E-2</v>
      </c>
      <c r="AC307">
        <f>'From State&amp;Country +Charts'!BR320</f>
        <v>11704</v>
      </c>
      <c r="AD307">
        <f t="shared" si="162"/>
        <v>144556</v>
      </c>
      <c r="AE307" s="23">
        <f t="shared" si="163"/>
        <v>0.2370785329246381</v>
      </c>
      <c r="AG307">
        <f t="shared" si="164"/>
        <v>11704</v>
      </c>
      <c r="AH307">
        <v>4897</v>
      </c>
      <c r="AI307">
        <f t="shared" si="165"/>
        <v>6807</v>
      </c>
      <c r="AJ307">
        <f t="shared" si="166"/>
        <v>73418</v>
      </c>
      <c r="AK307">
        <f t="shared" si="168"/>
        <v>6118.166666666667</v>
      </c>
      <c r="AL307">
        <f t="shared" si="167"/>
        <v>71138</v>
      </c>
      <c r="AM307" s="22">
        <v>0.10116199589883801</v>
      </c>
    </row>
    <row r="308" spans="1:39" x14ac:dyDescent="0.3">
      <c r="A308" s="47">
        <v>39783</v>
      </c>
      <c r="B308">
        <f>'From State&amp;Country +Charts'!H321</f>
        <v>1475</v>
      </c>
      <c r="D308">
        <f t="shared" si="156"/>
        <v>27408</v>
      </c>
      <c r="F308">
        <f>'From State&amp;Country +Charts'!AN321</f>
        <v>1121</v>
      </c>
      <c r="H308">
        <f t="shared" si="157"/>
        <v>18353</v>
      </c>
      <c r="J308">
        <f>'From State&amp;Country +Charts'!AT321</f>
        <v>311</v>
      </c>
      <c r="L308">
        <f t="shared" si="158"/>
        <v>6505</v>
      </c>
      <c r="N308">
        <f>'From State&amp;Country +Charts'!F321</f>
        <v>316</v>
      </c>
      <c r="P308">
        <f t="shared" si="93"/>
        <v>5832</v>
      </c>
      <c r="R308">
        <f>'From State&amp;Country +Charts'!O321</f>
        <v>324</v>
      </c>
      <c r="T308">
        <f t="shared" si="94"/>
        <v>5975</v>
      </c>
      <c r="V308" s="8">
        <f t="shared" si="159"/>
        <v>0.19583112055231014</v>
      </c>
      <c r="W308" s="8">
        <f t="shared" si="160"/>
        <v>0.1488316516197557</v>
      </c>
      <c r="X308" s="8">
        <f t="shared" si="161"/>
        <v>4.1290493892724378E-2</v>
      </c>
      <c r="Y308" s="8">
        <f t="shared" si="82"/>
        <v>4.1954328199681361E-2</v>
      </c>
      <c r="Z308" s="8">
        <f t="shared" si="83"/>
        <v>4.3016463090812536E-2</v>
      </c>
      <c r="AC308">
        <f>'From State&amp;Country +Charts'!BR321</f>
        <v>7532</v>
      </c>
      <c r="AD308">
        <f t="shared" si="162"/>
        <v>140394</v>
      </c>
      <c r="AE308" s="23">
        <f t="shared" si="163"/>
        <v>-0.35590901316914658</v>
      </c>
      <c r="AG308">
        <f t="shared" si="164"/>
        <v>7532</v>
      </c>
      <c r="AH308">
        <v>3748</v>
      </c>
      <c r="AI308">
        <f t="shared" si="165"/>
        <v>3784</v>
      </c>
      <c r="AJ308">
        <f t="shared" si="166"/>
        <v>72842</v>
      </c>
      <c r="AK308">
        <f t="shared" si="168"/>
        <v>6070.166666666667</v>
      </c>
      <c r="AL308">
        <f t="shared" si="167"/>
        <v>67552</v>
      </c>
      <c r="AM308" s="22">
        <v>9.3866171003717469E-2</v>
      </c>
    </row>
    <row r="309" spans="1:39" x14ac:dyDescent="0.3">
      <c r="A309" s="47">
        <v>39814</v>
      </c>
      <c r="B309">
        <f>'From State&amp;Country +Charts'!H322</f>
        <v>2295</v>
      </c>
      <c r="D309">
        <f t="shared" si="156"/>
        <v>27601</v>
      </c>
      <c r="F309">
        <f>'From State&amp;Country +Charts'!AN322</f>
        <v>1746</v>
      </c>
      <c r="H309">
        <f t="shared" si="157"/>
        <v>18778</v>
      </c>
      <c r="J309">
        <f>'From State&amp;Country +Charts'!AT322</f>
        <v>552</v>
      </c>
      <c r="L309">
        <f t="shared" si="158"/>
        <v>6569</v>
      </c>
      <c r="N309">
        <f>'From State&amp;Country +Charts'!F322</f>
        <v>486</v>
      </c>
      <c r="P309">
        <f t="shared" si="93"/>
        <v>5890</v>
      </c>
      <c r="R309">
        <f>'From State&amp;Country +Charts'!O322</f>
        <v>472</v>
      </c>
      <c r="T309">
        <f t="shared" si="94"/>
        <v>5995</v>
      </c>
      <c r="V309" s="8">
        <f t="shared" si="159"/>
        <v>0.19508670520231214</v>
      </c>
      <c r="W309" s="8">
        <f t="shared" si="160"/>
        <v>0.14841890513430805</v>
      </c>
      <c r="X309" s="8">
        <f t="shared" si="161"/>
        <v>4.6922815368922136E-2</v>
      </c>
      <c r="Y309" s="8">
        <f t="shared" si="82"/>
        <v>4.1312478748724922E-2</v>
      </c>
      <c r="Z309" s="8">
        <f t="shared" si="83"/>
        <v>4.0122407344440669E-2</v>
      </c>
      <c r="AC309">
        <f>'From State&amp;Country +Charts'!BR322</f>
        <v>11764</v>
      </c>
      <c r="AD309">
        <f t="shared" si="162"/>
        <v>141903</v>
      </c>
      <c r="AE309" s="23">
        <f t="shared" si="163"/>
        <v>0.14714773281326177</v>
      </c>
      <c r="AG309">
        <f t="shared" si="164"/>
        <v>11764</v>
      </c>
      <c r="AH309">
        <v>7622</v>
      </c>
      <c r="AI309">
        <f t="shared" si="165"/>
        <v>4142</v>
      </c>
      <c r="AJ309">
        <f t="shared" si="166"/>
        <v>75008</v>
      </c>
      <c r="AK309">
        <f t="shared" si="168"/>
        <v>6250.666666666667</v>
      </c>
      <c r="AL309">
        <f t="shared" si="167"/>
        <v>66895</v>
      </c>
      <c r="AM309" s="22">
        <v>8.9170350221013259E-2</v>
      </c>
    </row>
    <row r="310" spans="1:39" x14ac:dyDescent="0.3">
      <c r="A310" s="47">
        <v>39845</v>
      </c>
      <c r="B310">
        <f>'From State&amp;Country +Charts'!H323</f>
        <v>1861</v>
      </c>
      <c r="D310">
        <f t="shared" ref="D310:D317" si="169">SUM(B299:B310)</f>
        <v>27394</v>
      </c>
      <c r="F310">
        <f>'From State&amp;Country +Charts'!AN323</f>
        <v>1443</v>
      </c>
      <c r="H310">
        <f t="shared" ref="H310:H317" si="170">SUM(F299:F310)</f>
        <v>18863</v>
      </c>
      <c r="J310">
        <f>'From State&amp;Country +Charts'!AT323</f>
        <v>458</v>
      </c>
      <c r="L310">
        <f t="shared" ref="L310:L317" si="171">SUM(J299:J310)</f>
        <v>6483</v>
      </c>
      <c r="N310">
        <f>'From State&amp;Country +Charts'!F323</f>
        <v>392</v>
      </c>
      <c r="P310">
        <f t="shared" si="93"/>
        <v>5845</v>
      </c>
      <c r="R310">
        <f>'From State&amp;Country +Charts'!O323</f>
        <v>417</v>
      </c>
      <c r="T310">
        <f t="shared" si="94"/>
        <v>5936</v>
      </c>
      <c r="V310" s="8">
        <f t="shared" ref="V310:V317" si="172">B310/AC310</f>
        <v>0.18933767422932141</v>
      </c>
      <c r="W310" s="8">
        <f t="shared" ref="W310:W317" si="173">F310/AC310</f>
        <v>0.14681045884627122</v>
      </c>
      <c r="X310" s="8">
        <f t="shared" ref="X310:X317" si="174">J310/AC310</f>
        <v>4.6596805371858785E-2</v>
      </c>
      <c r="Y310" s="8">
        <f t="shared" si="82"/>
        <v>3.9881981890324547E-2</v>
      </c>
      <c r="Z310" s="8">
        <f t="shared" si="83"/>
        <v>4.2425475633329941E-2</v>
      </c>
      <c r="AC310">
        <f>'From State&amp;Country +Charts'!BR323</f>
        <v>9829</v>
      </c>
      <c r="AD310">
        <f t="shared" ref="AD310:AD317" si="175">SUM(AC299:AC310)</f>
        <v>141036</v>
      </c>
      <c r="AE310" s="23">
        <f t="shared" ref="AE310:AE317" si="176">(AC310/AC298)-1</f>
        <v>-8.1058339566193016E-2</v>
      </c>
      <c r="AG310">
        <f t="shared" ref="AG310:AG317" si="177">AC310</f>
        <v>9829</v>
      </c>
      <c r="AH310">
        <v>3958</v>
      </c>
      <c r="AI310">
        <f t="shared" ref="AI310:AI317" si="178">AG310-AH310</f>
        <v>5871</v>
      </c>
      <c r="AJ310">
        <f t="shared" ref="AJ310:AJ317" si="179">SUM(AI299:AI310)</f>
        <v>76698</v>
      </c>
      <c r="AK310">
        <f t="shared" si="168"/>
        <v>6391.5</v>
      </c>
      <c r="AL310">
        <f t="shared" ref="AL310:AL317" si="180">SUM(AH299:AH310)</f>
        <v>64338</v>
      </c>
      <c r="AM310" s="22">
        <v>9.6449282734764469E-2</v>
      </c>
    </row>
    <row r="311" spans="1:39" x14ac:dyDescent="0.3">
      <c r="A311" s="47">
        <v>39873</v>
      </c>
      <c r="B311">
        <f>'From State&amp;Country +Charts'!H324</f>
        <v>1792</v>
      </c>
      <c r="D311">
        <f t="shared" si="169"/>
        <v>26690</v>
      </c>
      <c r="F311">
        <f>'From State&amp;Country +Charts'!AN324</f>
        <v>1504</v>
      </c>
      <c r="H311">
        <f t="shared" si="170"/>
        <v>18694</v>
      </c>
      <c r="J311">
        <f>'From State&amp;Country +Charts'!AT324</f>
        <v>439</v>
      </c>
      <c r="L311">
        <f t="shared" si="171"/>
        <v>6273</v>
      </c>
      <c r="N311">
        <f>'From State&amp;Country +Charts'!F324</f>
        <v>397</v>
      </c>
      <c r="P311">
        <f t="shared" si="93"/>
        <v>5751</v>
      </c>
      <c r="R311">
        <f>'From State&amp;Country +Charts'!O324</f>
        <v>431</v>
      </c>
      <c r="T311">
        <f t="shared" si="94"/>
        <v>5806</v>
      </c>
      <c r="V311" s="8">
        <f t="shared" si="172"/>
        <v>0.18455200823892895</v>
      </c>
      <c r="W311" s="8">
        <f t="shared" si="173"/>
        <v>0.1548918640576725</v>
      </c>
      <c r="X311" s="8">
        <f t="shared" si="174"/>
        <v>4.5211122554067971E-2</v>
      </c>
      <c r="Y311" s="8">
        <f t="shared" si="82"/>
        <v>4.0885684860968073E-2</v>
      </c>
      <c r="Z311" s="8">
        <f t="shared" si="83"/>
        <v>4.4387229660144183E-2</v>
      </c>
      <c r="AC311">
        <f>'From State&amp;Country +Charts'!BR324</f>
        <v>9710</v>
      </c>
      <c r="AD311">
        <f t="shared" si="175"/>
        <v>137751</v>
      </c>
      <c r="AE311" s="23">
        <f t="shared" si="176"/>
        <v>-0.25278953443632168</v>
      </c>
      <c r="AG311">
        <f t="shared" si="177"/>
        <v>9710</v>
      </c>
      <c r="AH311">
        <v>6044</v>
      </c>
      <c r="AI311">
        <f t="shared" si="178"/>
        <v>3666</v>
      </c>
      <c r="AJ311">
        <f t="shared" si="179"/>
        <v>73677</v>
      </c>
      <c r="AK311">
        <f t="shared" si="168"/>
        <v>6139.75</v>
      </c>
      <c r="AL311">
        <f t="shared" si="180"/>
        <v>64074</v>
      </c>
      <c r="AM311" s="22">
        <v>9.7219361483007208E-2</v>
      </c>
    </row>
    <row r="312" spans="1:39" x14ac:dyDescent="0.3">
      <c r="A312" s="47">
        <v>39904</v>
      </c>
      <c r="B312">
        <f>'From State&amp;Country +Charts'!H325</f>
        <v>1724</v>
      </c>
      <c r="D312">
        <f t="shared" si="169"/>
        <v>26461</v>
      </c>
      <c r="F312">
        <f>'From State&amp;Country +Charts'!AN325</f>
        <v>1449</v>
      </c>
      <c r="H312">
        <f t="shared" si="170"/>
        <v>18943</v>
      </c>
      <c r="J312">
        <f>'From State&amp;Country +Charts'!AT325</f>
        <v>421</v>
      </c>
      <c r="L312">
        <f t="shared" si="171"/>
        <v>6222</v>
      </c>
      <c r="N312">
        <f>'From State&amp;Country +Charts'!F325</f>
        <v>399</v>
      </c>
      <c r="P312">
        <f t="shared" si="93"/>
        <v>5735</v>
      </c>
      <c r="R312">
        <f>'From State&amp;Country +Charts'!O325</f>
        <v>405</v>
      </c>
      <c r="T312">
        <f t="shared" si="94"/>
        <v>5777</v>
      </c>
      <c r="V312" s="8">
        <f t="shared" si="172"/>
        <v>0.18718783930510316</v>
      </c>
      <c r="W312" s="8">
        <f t="shared" si="173"/>
        <v>0.15732899022801303</v>
      </c>
      <c r="X312" s="8">
        <f t="shared" si="174"/>
        <v>4.5711183496199785E-2</v>
      </c>
      <c r="Y312" s="8">
        <f t="shared" si="82"/>
        <v>4.3322475570032576E-2</v>
      </c>
      <c r="Z312" s="8">
        <f t="shared" si="83"/>
        <v>4.3973941368078175E-2</v>
      </c>
      <c r="AC312">
        <f>'From State&amp;Country +Charts'!BR325</f>
        <v>9210</v>
      </c>
      <c r="AD312">
        <f t="shared" si="175"/>
        <v>137060</v>
      </c>
      <c r="AE312" s="23">
        <f t="shared" si="176"/>
        <v>-6.979093020906979E-2</v>
      </c>
      <c r="AG312">
        <f t="shared" si="177"/>
        <v>9210</v>
      </c>
      <c r="AH312">
        <v>4495</v>
      </c>
      <c r="AI312">
        <f t="shared" si="178"/>
        <v>4715</v>
      </c>
      <c r="AJ312">
        <f t="shared" si="179"/>
        <v>72335</v>
      </c>
      <c r="AK312">
        <f t="shared" ref="AK312:AK317" si="181">AJ312/12</f>
        <v>6027.916666666667</v>
      </c>
      <c r="AL312">
        <f t="shared" si="180"/>
        <v>64725</v>
      </c>
      <c r="AM312" s="22">
        <v>9.2833876221498371E-2</v>
      </c>
    </row>
    <row r="313" spans="1:39" x14ac:dyDescent="0.3">
      <c r="A313" s="47">
        <v>39934</v>
      </c>
      <c r="B313">
        <f>'From State&amp;Country +Charts'!H326</f>
        <v>2359</v>
      </c>
      <c r="D313">
        <f t="shared" si="169"/>
        <v>26435</v>
      </c>
      <c r="F313">
        <f>'From State&amp;Country +Charts'!AN326</f>
        <v>2066</v>
      </c>
      <c r="H313">
        <f t="shared" si="170"/>
        <v>19470</v>
      </c>
      <c r="J313">
        <f>'From State&amp;Country +Charts'!AT326</f>
        <v>592</v>
      </c>
      <c r="L313">
        <f t="shared" si="171"/>
        <v>6272</v>
      </c>
      <c r="N313">
        <f>'From State&amp;Country +Charts'!F326</f>
        <v>620</v>
      </c>
      <c r="P313">
        <f t="shared" si="93"/>
        <v>5819</v>
      </c>
      <c r="R313">
        <f>'From State&amp;Country +Charts'!O326</f>
        <v>552</v>
      </c>
      <c r="T313">
        <f t="shared" si="94"/>
        <v>5767</v>
      </c>
      <c r="V313" s="8">
        <f t="shared" si="172"/>
        <v>0.17909201336167629</v>
      </c>
      <c r="W313" s="8">
        <f t="shared" si="173"/>
        <v>0.15684785909505011</v>
      </c>
      <c r="X313" s="8">
        <f t="shared" si="174"/>
        <v>4.49438202247191E-2</v>
      </c>
      <c r="Y313" s="8">
        <f t="shared" si="82"/>
        <v>4.7069541451563925E-2</v>
      </c>
      <c r="Z313" s="8">
        <f t="shared" si="83"/>
        <v>4.1907075614940781E-2</v>
      </c>
      <c r="AC313">
        <f>'From State&amp;Country +Charts'!BR326</f>
        <v>13172</v>
      </c>
      <c r="AD313">
        <f t="shared" si="175"/>
        <v>138101</v>
      </c>
      <c r="AE313" s="23">
        <f t="shared" si="176"/>
        <v>8.5813205836287265E-2</v>
      </c>
      <c r="AG313">
        <f t="shared" si="177"/>
        <v>13172</v>
      </c>
      <c r="AH313">
        <v>3606</v>
      </c>
      <c r="AI313">
        <f t="shared" si="178"/>
        <v>9566</v>
      </c>
      <c r="AJ313">
        <f t="shared" si="179"/>
        <v>73476</v>
      </c>
      <c r="AK313">
        <f t="shared" si="181"/>
        <v>6123</v>
      </c>
      <c r="AL313">
        <f t="shared" si="180"/>
        <v>64625</v>
      </c>
      <c r="AM313" s="22">
        <v>9.2013361676283031E-2</v>
      </c>
    </row>
    <row r="314" spans="1:39" x14ac:dyDescent="0.3">
      <c r="A314" s="47">
        <v>39965</v>
      </c>
      <c r="B314">
        <f>'From State&amp;Country +Charts'!H327</f>
        <v>1786</v>
      </c>
      <c r="D314">
        <f t="shared" si="169"/>
        <v>26187</v>
      </c>
      <c r="F314">
        <f>'From State&amp;Country +Charts'!AN327</f>
        <v>1494</v>
      </c>
      <c r="H314">
        <f t="shared" si="170"/>
        <v>19522</v>
      </c>
      <c r="J314">
        <f>'From State&amp;Country +Charts'!AT327</f>
        <v>424</v>
      </c>
      <c r="L314">
        <f t="shared" si="171"/>
        <v>6199</v>
      </c>
      <c r="N314">
        <f>'From State&amp;Country +Charts'!F327</f>
        <v>405</v>
      </c>
      <c r="P314">
        <f t="shared" si="93"/>
        <v>5700</v>
      </c>
      <c r="R314">
        <f>'From State&amp;Country +Charts'!O327</f>
        <v>344</v>
      </c>
      <c r="T314">
        <f t="shared" si="94"/>
        <v>5649</v>
      </c>
      <c r="V314" s="8">
        <f t="shared" si="172"/>
        <v>0.18492441499275211</v>
      </c>
      <c r="W314" s="8">
        <f t="shared" si="173"/>
        <v>0.15469041209360115</v>
      </c>
      <c r="X314" s="8">
        <f t="shared" si="174"/>
        <v>4.3901428867260305E-2</v>
      </c>
      <c r="Y314" s="8">
        <f t="shared" si="82"/>
        <v>4.1934147856699112E-2</v>
      </c>
      <c r="Z314" s="8">
        <f t="shared" si="83"/>
        <v>3.5618140401739488E-2</v>
      </c>
      <c r="AC314">
        <f>'From State&amp;Country +Charts'!BR327</f>
        <v>9658</v>
      </c>
      <c r="AD314">
        <f t="shared" si="175"/>
        <v>136739</v>
      </c>
      <c r="AE314" s="23">
        <f t="shared" si="176"/>
        <v>-0.12359346642468239</v>
      </c>
      <c r="AG314">
        <f t="shared" si="177"/>
        <v>9658</v>
      </c>
      <c r="AH314">
        <v>4209</v>
      </c>
      <c r="AI314">
        <f t="shared" si="178"/>
        <v>5449</v>
      </c>
      <c r="AJ314">
        <f t="shared" si="179"/>
        <v>74072</v>
      </c>
      <c r="AK314">
        <f t="shared" si="181"/>
        <v>6172.666666666667</v>
      </c>
      <c r="AL314">
        <f t="shared" si="180"/>
        <v>62667</v>
      </c>
      <c r="AM314" s="22">
        <v>9.9088838268792709E-2</v>
      </c>
    </row>
    <row r="315" spans="1:39" x14ac:dyDescent="0.3">
      <c r="A315" s="47">
        <v>39995</v>
      </c>
      <c r="B315">
        <f>'From State&amp;Country +Charts'!H328</f>
        <v>2008</v>
      </c>
      <c r="D315">
        <f t="shared" si="169"/>
        <v>25906</v>
      </c>
      <c r="F315">
        <f>'From State&amp;Country +Charts'!AN328</f>
        <v>1398</v>
      </c>
      <c r="H315">
        <f t="shared" si="170"/>
        <v>19408</v>
      </c>
      <c r="J315">
        <f>'From State&amp;Country +Charts'!AT328</f>
        <v>491</v>
      </c>
      <c r="L315">
        <f t="shared" si="171"/>
        <v>6171</v>
      </c>
      <c r="N315">
        <f>'From State&amp;Country +Charts'!F328</f>
        <v>395</v>
      </c>
      <c r="P315">
        <f t="shared" si="93"/>
        <v>5603</v>
      </c>
      <c r="R315">
        <f>'From State&amp;Country +Charts'!O328</f>
        <v>417</v>
      </c>
      <c r="T315">
        <f t="shared" si="94"/>
        <v>5617</v>
      </c>
      <c r="V315" s="8">
        <f t="shared" si="172"/>
        <v>0.19533073929961089</v>
      </c>
      <c r="W315" s="8">
        <f t="shared" si="173"/>
        <v>0.13599221789883267</v>
      </c>
      <c r="X315" s="8">
        <f t="shared" si="174"/>
        <v>4.7762645914396884E-2</v>
      </c>
      <c r="Y315" s="8">
        <f t="shared" si="82"/>
        <v>3.8424124513618679E-2</v>
      </c>
      <c r="Z315" s="8">
        <f t="shared" si="83"/>
        <v>4.0564202334630352E-2</v>
      </c>
      <c r="AC315">
        <f>'From State&amp;Country +Charts'!BR328</f>
        <v>10280</v>
      </c>
      <c r="AD315">
        <f t="shared" si="175"/>
        <v>135317</v>
      </c>
      <c r="AE315" s="23">
        <f t="shared" si="176"/>
        <v>-0.12151768928388307</v>
      </c>
      <c r="AG315">
        <f t="shared" si="177"/>
        <v>10280</v>
      </c>
      <c r="AH315">
        <v>4331</v>
      </c>
      <c r="AI315">
        <f t="shared" si="178"/>
        <v>5949</v>
      </c>
      <c r="AJ315">
        <f t="shared" si="179"/>
        <v>75523</v>
      </c>
      <c r="AK315">
        <f t="shared" si="181"/>
        <v>6293.583333333333</v>
      </c>
      <c r="AL315">
        <f t="shared" si="180"/>
        <v>59794</v>
      </c>
      <c r="AM315" s="22">
        <v>8.6381322957198442E-2</v>
      </c>
    </row>
    <row r="316" spans="1:39" x14ac:dyDescent="0.3">
      <c r="A316" s="47">
        <v>40026</v>
      </c>
      <c r="B316">
        <f>'From State&amp;Country +Charts'!H329</f>
        <v>2611</v>
      </c>
      <c r="D316">
        <f t="shared" si="169"/>
        <v>25525</v>
      </c>
      <c r="F316">
        <f>'From State&amp;Country +Charts'!AN329</f>
        <v>1996</v>
      </c>
      <c r="H316">
        <f t="shared" si="170"/>
        <v>19469</v>
      </c>
      <c r="J316">
        <f>'From State&amp;Country +Charts'!AT329</f>
        <v>672</v>
      </c>
      <c r="L316">
        <f t="shared" si="171"/>
        <v>6128</v>
      </c>
      <c r="N316">
        <f>'From State&amp;Country +Charts'!F329</f>
        <v>552</v>
      </c>
      <c r="P316">
        <f t="shared" si="93"/>
        <v>5533</v>
      </c>
      <c r="R316">
        <f>'From State&amp;Country +Charts'!O329</f>
        <v>537</v>
      </c>
      <c r="T316">
        <f t="shared" si="94"/>
        <v>5540</v>
      </c>
      <c r="V316" s="8">
        <f t="shared" si="172"/>
        <v>0.18735648679678529</v>
      </c>
      <c r="W316" s="8">
        <f t="shared" si="173"/>
        <v>0.14322617680826635</v>
      </c>
      <c r="X316" s="8">
        <f t="shared" si="174"/>
        <v>4.8220436280137773E-2</v>
      </c>
      <c r="Y316" s="8">
        <f t="shared" si="82"/>
        <v>3.9609644087256028E-2</v>
      </c>
      <c r="Z316" s="8">
        <f t="shared" si="83"/>
        <v>3.853329506314581E-2</v>
      </c>
      <c r="AC316">
        <f>'From State&amp;Country +Charts'!BR329</f>
        <v>13936</v>
      </c>
      <c r="AD316">
        <f t="shared" si="175"/>
        <v>134020</v>
      </c>
      <c r="AE316" s="23">
        <f t="shared" si="176"/>
        <v>-8.5144095056784663E-2</v>
      </c>
      <c r="AG316">
        <f t="shared" si="177"/>
        <v>13936</v>
      </c>
      <c r="AH316">
        <v>1947</v>
      </c>
      <c r="AI316">
        <f t="shared" si="178"/>
        <v>11989</v>
      </c>
      <c r="AJ316">
        <f t="shared" si="179"/>
        <v>78388</v>
      </c>
      <c r="AK316">
        <f t="shared" si="181"/>
        <v>6532.333333333333</v>
      </c>
      <c r="AL316">
        <f t="shared" si="180"/>
        <v>55632</v>
      </c>
      <c r="AM316" s="22">
        <v>9.2278989667049366E-2</v>
      </c>
    </row>
    <row r="317" spans="1:39" x14ac:dyDescent="0.3">
      <c r="A317" s="47">
        <v>40057</v>
      </c>
      <c r="B317">
        <f>'From State&amp;Country +Charts'!H330</f>
        <v>2123</v>
      </c>
      <c r="D317">
        <f t="shared" si="169"/>
        <v>25050</v>
      </c>
      <c r="F317">
        <f>'From State&amp;Country +Charts'!AN330</f>
        <v>1578</v>
      </c>
      <c r="H317">
        <f t="shared" si="170"/>
        <v>19249</v>
      </c>
      <c r="J317">
        <f>'From State&amp;Country +Charts'!AT330</f>
        <v>554</v>
      </c>
      <c r="L317">
        <f t="shared" si="171"/>
        <v>6059</v>
      </c>
      <c r="N317">
        <f>'From State&amp;Country +Charts'!F330</f>
        <v>454</v>
      </c>
      <c r="P317">
        <f t="shared" si="93"/>
        <v>5405</v>
      </c>
      <c r="R317">
        <f>'From State&amp;Country +Charts'!O330</f>
        <v>474</v>
      </c>
      <c r="T317">
        <f t="shared" si="94"/>
        <v>5437</v>
      </c>
      <c r="V317" s="8">
        <f t="shared" si="172"/>
        <v>0.1860811639933386</v>
      </c>
      <c r="W317" s="8">
        <f t="shared" si="173"/>
        <v>0.13831185905863791</v>
      </c>
      <c r="X317" s="8">
        <f t="shared" si="174"/>
        <v>4.8558155841879218E-2</v>
      </c>
      <c r="Y317" s="8">
        <f t="shared" si="82"/>
        <v>3.9793145762117628E-2</v>
      </c>
      <c r="Z317" s="8">
        <f t="shared" si="83"/>
        <v>4.1546147778069947E-2</v>
      </c>
      <c r="AC317">
        <f>'From State&amp;Country +Charts'!BR330</f>
        <v>11409</v>
      </c>
      <c r="AD317">
        <f t="shared" si="175"/>
        <v>131756</v>
      </c>
      <c r="AE317" s="23">
        <f t="shared" si="176"/>
        <v>-0.1655818035544504</v>
      </c>
      <c r="AG317">
        <f t="shared" si="177"/>
        <v>11409</v>
      </c>
      <c r="AH317">
        <v>4833</v>
      </c>
      <c r="AI317">
        <f t="shared" si="178"/>
        <v>6576</v>
      </c>
      <c r="AJ317">
        <f t="shared" si="179"/>
        <v>77030</v>
      </c>
      <c r="AK317">
        <f t="shared" si="181"/>
        <v>6419.166666666667</v>
      </c>
      <c r="AL317">
        <f t="shared" si="180"/>
        <v>54726</v>
      </c>
      <c r="AM317" s="22">
        <v>8.8526601805592076E-2</v>
      </c>
    </row>
    <row r="318" spans="1:39" x14ac:dyDescent="0.3">
      <c r="A318" s="47">
        <v>40087</v>
      </c>
      <c r="B318">
        <f>'From State&amp;Country +Charts'!H331</f>
        <v>2409</v>
      </c>
      <c r="D318">
        <f t="shared" ref="D318:D323" si="182">SUM(B307:B318)</f>
        <v>24741</v>
      </c>
      <c r="F318">
        <f>'From State&amp;Country +Charts'!AN331</f>
        <v>2052</v>
      </c>
      <c r="H318">
        <f t="shared" ref="H318:H323" si="183">SUM(F307:F318)</f>
        <v>19529</v>
      </c>
      <c r="J318">
        <f>'From State&amp;Country +Charts'!AT331</f>
        <v>595</v>
      </c>
      <c r="L318">
        <f t="shared" ref="L318:L323" si="184">SUM(J307:J318)</f>
        <v>6004</v>
      </c>
      <c r="N318">
        <f>'From State&amp;Country +Charts'!F331</f>
        <v>514</v>
      </c>
      <c r="P318">
        <f t="shared" si="93"/>
        <v>5349</v>
      </c>
      <c r="R318">
        <f>'From State&amp;Country +Charts'!O331</f>
        <v>501</v>
      </c>
      <c r="T318">
        <f t="shared" si="94"/>
        <v>5369</v>
      </c>
      <c r="V318" s="8">
        <f t="shared" ref="V318:V323" si="185">B318/AC318</f>
        <v>0.18134598012646794</v>
      </c>
      <c r="W318" s="8">
        <f t="shared" ref="W318:W323" si="186">F318/AC318</f>
        <v>0.15447154471544716</v>
      </c>
      <c r="X318" s="8">
        <f t="shared" ref="X318:X323" si="187">J318/AC318</f>
        <v>4.479072568503463E-2</v>
      </c>
      <c r="Y318" s="8">
        <f t="shared" si="82"/>
        <v>3.8693164709424875E-2</v>
      </c>
      <c r="Z318" s="8">
        <f t="shared" si="83"/>
        <v>3.7714543812104789E-2</v>
      </c>
      <c r="AC318">
        <f>'From State&amp;Country +Charts'!BR331</f>
        <v>13284</v>
      </c>
      <c r="AD318">
        <f t="shared" ref="AD318:AD323" si="188">SUM(AC307:AC318)</f>
        <v>131488</v>
      </c>
      <c r="AE318" s="23">
        <f t="shared" ref="AE318:AE323" si="189">(AC318/AC306)-1</f>
        <v>-1.9775678866587931E-2</v>
      </c>
      <c r="AG318">
        <f t="shared" ref="AG318:AG323" si="190">AC318</f>
        <v>13284</v>
      </c>
      <c r="AH318">
        <v>5141</v>
      </c>
      <c r="AI318">
        <f t="shared" ref="AI318:AI323" si="191">AG318-AH318</f>
        <v>8143</v>
      </c>
      <c r="AJ318">
        <f t="shared" ref="AJ318:AJ323" si="192">SUM(AI307:AI318)</f>
        <v>76657</v>
      </c>
      <c r="AK318">
        <f t="shared" ref="AK318:AK323" si="193">AJ318/12</f>
        <v>6388.083333333333</v>
      </c>
      <c r="AL318">
        <f t="shared" ref="AL318:AL323" si="194">SUM(AH307:AH318)</f>
        <v>54831</v>
      </c>
      <c r="AM318" s="22">
        <v>0.1007226738934056</v>
      </c>
    </row>
    <row r="319" spans="1:39" x14ac:dyDescent="0.3">
      <c r="A319" s="47">
        <v>40118</v>
      </c>
      <c r="B319">
        <f>'From State&amp;Country +Charts'!H332</f>
        <v>1485</v>
      </c>
      <c r="D319">
        <f t="shared" si="182"/>
        <v>23928</v>
      </c>
      <c r="F319">
        <f>'From State&amp;Country +Charts'!AN332</f>
        <v>1340</v>
      </c>
      <c r="H319">
        <f t="shared" si="183"/>
        <v>19187</v>
      </c>
      <c r="J319">
        <f>'From State&amp;Country +Charts'!AT332</f>
        <v>345</v>
      </c>
      <c r="L319">
        <f t="shared" si="184"/>
        <v>5854</v>
      </c>
      <c r="N319">
        <f>'From State&amp;Country +Charts'!F332</f>
        <v>341</v>
      </c>
      <c r="P319">
        <f t="shared" si="93"/>
        <v>5271</v>
      </c>
      <c r="R319">
        <f>'From State&amp;Country +Charts'!O332</f>
        <v>374</v>
      </c>
      <c r="T319">
        <f t="shared" si="94"/>
        <v>5248</v>
      </c>
      <c r="V319" s="8">
        <f t="shared" si="185"/>
        <v>0.17295597484276728</v>
      </c>
      <c r="W319" s="8">
        <f t="shared" si="186"/>
        <v>0.15606801770323783</v>
      </c>
      <c r="X319" s="8">
        <f t="shared" si="187"/>
        <v>4.0181691125087349E-2</v>
      </c>
      <c r="Y319" s="8">
        <f t="shared" si="82"/>
        <v>3.9715816445376195E-2</v>
      </c>
      <c r="Z319" s="8">
        <f t="shared" si="83"/>
        <v>4.3559282552993246E-2</v>
      </c>
      <c r="AC319">
        <f>'From State&amp;Country +Charts'!BR332</f>
        <v>8586</v>
      </c>
      <c r="AD319">
        <f t="shared" si="188"/>
        <v>128370</v>
      </c>
      <c r="AE319" s="23">
        <f t="shared" si="189"/>
        <v>-0.26640464798359531</v>
      </c>
      <c r="AG319">
        <f t="shared" si="190"/>
        <v>8586</v>
      </c>
      <c r="AH319">
        <v>4285</v>
      </c>
      <c r="AI319">
        <f t="shared" si="191"/>
        <v>4301</v>
      </c>
      <c r="AJ319">
        <f t="shared" si="192"/>
        <v>74151</v>
      </c>
      <c r="AK319">
        <f t="shared" si="193"/>
        <v>6179.25</v>
      </c>
      <c r="AL319">
        <f t="shared" si="194"/>
        <v>54219</v>
      </c>
      <c r="AM319" s="22">
        <v>9.9347775448404382E-2</v>
      </c>
    </row>
    <row r="320" spans="1:39" x14ac:dyDescent="0.3">
      <c r="A320" s="47">
        <v>40148</v>
      </c>
      <c r="B320">
        <f>'From State&amp;Country +Charts'!H333</f>
        <v>1446</v>
      </c>
      <c r="D320">
        <f t="shared" si="182"/>
        <v>23899</v>
      </c>
      <c r="F320">
        <f>'From State&amp;Country +Charts'!AN333</f>
        <v>1541</v>
      </c>
      <c r="H320">
        <f t="shared" si="183"/>
        <v>19607</v>
      </c>
      <c r="J320">
        <f>'From State&amp;Country +Charts'!AT333</f>
        <v>343</v>
      </c>
      <c r="L320">
        <f t="shared" si="184"/>
        <v>5886</v>
      </c>
      <c r="N320">
        <f>'From State&amp;Country +Charts'!F333</f>
        <v>306</v>
      </c>
      <c r="P320">
        <f t="shared" si="93"/>
        <v>5261</v>
      </c>
      <c r="R320">
        <f>'From State&amp;Country +Charts'!O333</f>
        <v>271</v>
      </c>
      <c r="T320">
        <f t="shared" si="94"/>
        <v>5195</v>
      </c>
      <c r="V320" s="8">
        <f t="shared" si="185"/>
        <v>0.17041838538597526</v>
      </c>
      <c r="W320" s="8">
        <f t="shared" si="186"/>
        <v>0.18161461402474957</v>
      </c>
      <c r="X320" s="8">
        <f t="shared" si="187"/>
        <v>4.0424278137890395E-2</v>
      </c>
      <c r="Y320" s="8">
        <f t="shared" si="82"/>
        <v>3.6063641720683562E-2</v>
      </c>
      <c r="Z320" s="8">
        <f t="shared" si="83"/>
        <v>3.19387153800825E-2</v>
      </c>
      <c r="AC320">
        <f>'From State&amp;Country +Charts'!BR333</f>
        <v>8485</v>
      </c>
      <c r="AD320">
        <f t="shared" si="188"/>
        <v>129323</v>
      </c>
      <c r="AE320" s="23">
        <f t="shared" si="189"/>
        <v>0.12652681890600115</v>
      </c>
      <c r="AG320">
        <f t="shared" si="190"/>
        <v>8485</v>
      </c>
      <c r="AH320">
        <v>5523</v>
      </c>
      <c r="AI320">
        <f t="shared" si="191"/>
        <v>2962</v>
      </c>
      <c r="AJ320">
        <f t="shared" si="192"/>
        <v>73329</v>
      </c>
      <c r="AK320">
        <f t="shared" si="193"/>
        <v>6110.75</v>
      </c>
      <c r="AL320">
        <f t="shared" si="194"/>
        <v>55994</v>
      </c>
      <c r="AM320" s="22">
        <v>0.11113730111962286</v>
      </c>
    </row>
    <row r="321" spans="1:39" x14ac:dyDescent="0.3">
      <c r="A321" s="47">
        <v>40179</v>
      </c>
      <c r="B321">
        <f>'From State&amp;Country +Charts'!H334</f>
        <v>2072</v>
      </c>
      <c r="D321">
        <f t="shared" si="182"/>
        <v>23676</v>
      </c>
      <c r="F321">
        <f>'From State&amp;Country +Charts'!AN334</f>
        <v>1842</v>
      </c>
      <c r="H321">
        <f t="shared" si="183"/>
        <v>19703</v>
      </c>
      <c r="J321">
        <f>'From State&amp;Country +Charts'!AT334</f>
        <v>547</v>
      </c>
      <c r="L321">
        <f t="shared" si="184"/>
        <v>5881</v>
      </c>
      <c r="N321">
        <f>'From State&amp;Country +Charts'!F334</f>
        <v>457</v>
      </c>
      <c r="P321">
        <f t="shared" si="93"/>
        <v>5232</v>
      </c>
      <c r="R321">
        <f>'From State&amp;Country +Charts'!O334</f>
        <v>511</v>
      </c>
      <c r="T321">
        <f t="shared" si="94"/>
        <v>5234</v>
      </c>
      <c r="V321" s="8">
        <f t="shared" si="185"/>
        <v>0.17307049782826595</v>
      </c>
      <c r="W321" s="8">
        <f t="shared" si="186"/>
        <v>0.15385900434346808</v>
      </c>
      <c r="X321" s="8">
        <f t="shared" si="187"/>
        <v>4.5689943200801872E-2</v>
      </c>
      <c r="Y321" s="8">
        <f t="shared" si="82"/>
        <v>3.8172402271967928E-2</v>
      </c>
      <c r="Z321" s="8">
        <f t="shared" si="83"/>
        <v>4.2682926829268296E-2</v>
      </c>
      <c r="AC321">
        <f>'From State&amp;Country +Charts'!BR334</f>
        <v>11972</v>
      </c>
      <c r="AD321">
        <f t="shared" si="188"/>
        <v>129531</v>
      </c>
      <c r="AE321" s="23">
        <f t="shared" si="189"/>
        <v>1.7681060863651732E-2</v>
      </c>
      <c r="AG321">
        <f t="shared" si="190"/>
        <v>11972</v>
      </c>
      <c r="AH321">
        <v>6132</v>
      </c>
      <c r="AI321">
        <f t="shared" si="191"/>
        <v>5840</v>
      </c>
      <c r="AJ321">
        <f t="shared" si="192"/>
        <v>75027</v>
      </c>
      <c r="AK321">
        <f t="shared" si="193"/>
        <v>6252.25</v>
      </c>
      <c r="AL321">
        <f t="shared" si="194"/>
        <v>54504</v>
      </c>
      <c r="AM321" s="22">
        <v>9.9398596725693289E-2</v>
      </c>
    </row>
    <row r="322" spans="1:39" x14ac:dyDescent="0.3">
      <c r="A322" s="47">
        <v>40210</v>
      </c>
      <c r="B322">
        <f>'From State&amp;Country +Charts'!H335</f>
        <v>1777</v>
      </c>
      <c r="D322">
        <f t="shared" si="182"/>
        <v>23592</v>
      </c>
      <c r="F322">
        <f>'From State&amp;Country +Charts'!AN335</f>
        <v>1585</v>
      </c>
      <c r="H322">
        <f t="shared" si="183"/>
        <v>19845</v>
      </c>
      <c r="J322">
        <f>'From State&amp;Country +Charts'!AT335</f>
        <v>427</v>
      </c>
      <c r="L322">
        <f t="shared" si="184"/>
        <v>5850</v>
      </c>
      <c r="N322">
        <f>'From State&amp;Country +Charts'!F335</f>
        <v>432</v>
      </c>
      <c r="P322">
        <f t="shared" si="93"/>
        <v>5272</v>
      </c>
      <c r="R322">
        <f>'From State&amp;Country +Charts'!O335</f>
        <v>419</v>
      </c>
      <c r="T322">
        <f t="shared" si="94"/>
        <v>5236</v>
      </c>
      <c r="V322" s="8">
        <f t="shared" si="185"/>
        <v>0.17514291346343386</v>
      </c>
      <c r="W322" s="8">
        <f t="shared" si="186"/>
        <v>0.15621919968460476</v>
      </c>
      <c r="X322" s="8">
        <f t="shared" si="187"/>
        <v>4.2085550956041787E-2</v>
      </c>
      <c r="Y322" s="8">
        <f t="shared" si="82"/>
        <v>4.2578356002365467E-2</v>
      </c>
      <c r="Z322" s="8">
        <f t="shared" si="83"/>
        <v>4.1297062881923911E-2</v>
      </c>
      <c r="AC322">
        <f>'From State&amp;Country +Charts'!BR335</f>
        <v>10146</v>
      </c>
      <c r="AD322">
        <f t="shared" si="188"/>
        <v>129848</v>
      </c>
      <c r="AE322" s="23">
        <f t="shared" si="189"/>
        <v>3.2251500661308441E-2</v>
      </c>
      <c r="AG322">
        <f t="shared" si="190"/>
        <v>10146</v>
      </c>
      <c r="AH322">
        <v>6557</v>
      </c>
      <c r="AI322">
        <f t="shared" si="191"/>
        <v>3589</v>
      </c>
      <c r="AJ322">
        <f t="shared" si="192"/>
        <v>72745</v>
      </c>
      <c r="AK322">
        <f t="shared" si="193"/>
        <v>6062.083333333333</v>
      </c>
      <c r="AL322">
        <f t="shared" si="194"/>
        <v>57103</v>
      </c>
      <c r="AM322" s="22">
        <v>0.10102503449635324</v>
      </c>
    </row>
    <row r="323" spans="1:39" x14ac:dyDescent="0.3">
      <c r="A323" s="47">
        <v>40238</v>
      </c>
      <c r="B323">
        <f>'From State&amp;Country +Charts'!H336</f>
        <v>1834</v>
      </c>
      <c r="D323">
        <f t="shared" si="182"/>
        <v>23634</v>
      </c>
      <c r="F323">
        <f>'From State&amp;Country +Charts'!AN336</f>
        <v>1605</v>
      </c>
      <c r="H323">
        <f t="shared" si="183"/>
        <v>19946</v>
      </c>
      <c r="J323">
        <f>'From State&amp;Country +Charts'!AT336</f>
        <v>453</v>
      </c>
      <c r="L323">
        <f t="shared" si="184"/>
        <v>5864</v>
      </c>
      <c r="N323">
        <f>'From State&amp;Country +Charts'!F336</f>
        <v>403</v>
      </c>
      <c r="P323">
        <f t="shared" si="93"/>
        <v>5278</v>
      </c>
      <c r="R323">
        <f>'From State&amp;Country +Charts'!O336</f>
        <v>414</v>
      </c>
      <c r="T323">
        <f t="shared" si="94"/>
        <v>5219</v>
      </c>
      <c r="V323" s="8">
        <f t="shared" si="185"/>
        <v>0.17440091289463674</v>
      </c>
      <c r="W323" s="8">
        <f t="shared" si="186"/>
        <v>0.15262457208063904</v>
      </c>
      <c r="X323" s="8">
        <f t="shared" si="187"/>
        <v>4.307721567135793E-2</v>
      </c>
      <c r="Y323" s="8">
        <f t="shared" ref="Y323:Y380" si="195">N323/AC323</f>
        <v>3.8322556104982884E-2</v>
      </c>
      <c r="Z323" s="8">
        <f t="shared" ref="Z323:Z380" si="196">R323/AC323</f>
        <v>3.936858120958539E-2</v>
      </c>
      <c r="AC323">
        <f>'From State&amp;Country +Charts'!BR336</f>
        <v>10516</v>
      </c>
      <c r="AD323">
        <f t="shared" si="188"/>
        <v>130654</v>
      </c>
      <c r="AE323" s="23">
        <f t="shared" si="189"/>
        <v>8.3007209062821774E-2</v>
      </c>
      <c r="AG323">
        <f t="shared" si="190"/>
        <v>10516</v>
      </c>
      <c r="AH323">
        <v>7584</v>
      </c>
      <c r="AI323">
        <f t="shared" si="191"/>
        <v>2932</v>
      </c>
      <c r="AJ323">
        <f t="shared" si="192"/>
        <v>72011</v>
      </c>
      <c r="AK323">
        <f t="shared" si="193"/>
        <v>6000.916666666667</v>
      </c>
      <c r="AL323">
        <f t="shared" si="194"/>
        <v>58643</v>
      </c>
      <c r="AM323" s="22">
        <v>9.4142259414225937E-2</v>
      </c>
    </row>
    <row r="324" spans="1:39" x14ac:dyDescent="0.3">
      <c r="A324" s="47">
        <v>40269</v>
      </c>
      <c r="B324">
        <f>'From State&amp;Country +Charts'!H337</f>
        <v>1864</v>
      </c>
      <c r="D324">
        <f t="shared" ref="D324:D329" si="197">SUM(B313:B324)</f>
        <v>23774</v>
      </c>
      <c r="F324">
        <f>'From State&amp;Country +Charts'!AN337</f>
        <v>1637</v>
      </c>
      <c r="H324">
        <f t="shared" ref="H324:H329" si="198">SUM(F313:F324)</f>
        <v>20134</v>
      </c>
      <c r="J324">
        <f>'From State&amp;Country +Charts'!AT337</f>
        <v>446</v>
      </c>
      <c r="L324">
        <f t="shared" ref="L324:L329" si="199">SUM(J313:J324)</f>
        <v>5889</v>
      </c>
      <c r="N324">
        <f>'From State&amp;Country +Charts'!F337</f>
        <v>378</v>
      </c>
      <c r="P324">
        <f t="shared" si="93"/>
        <v>5257</v>
      </c>
      <c r="R324">
        <f>'From State&amp;Country +Charts'!O337</f>
        <v>387</v>
      </c>
      <c r="T324">
        <f t="shared" si="94"/>
        <v>5201</v>
      </c>
      <c r="V324" s="8">
        <f t="shared" ref="V324:V329" si="200">B324/AC324</f>
        <v>0.17777777777777778</v>
      </c>
      <c r="W324" s="8">
        <f t="shared" ref="W324:W329" si="201">F324/AC324</f>
        <v>0.15612780162136386</v>
      </c>
      <c r="X324" s="8">
        <f t="shared" ref="X324:X329" si="202">J324/AC324</f>
        <v>4.2536957558416785E-2</v>
      </c>
      <c r="Y324" s="8">
        <f t="shared" si="195"/>
        <v>3.6051502145922745E-2</v>
      </c>
      <c r="Z324" s="8">
        <f t="shared" si="196"/>
        <v>3.6909871244635191E-2</v>
      </c>
      <c r="AC324">
        <f>'From State&amp;Country +Charts'!BR337</f>
        <v>10485</v>
      </c>
      <c r="AD324">
        <f t="shared" ref="AD324:AD329" si="203">SUM(AC313:AC324)</f>
        <v>131929</v>
      </c>
      <c r="AE324" s="23">
        <f t="shared" ref="AE324:AE329" si="204">(AC324/AC312)-1</f>
        <v>0.13843648208469062</v>
      </c>
      <c r="AG324">
        <f t="shared" ref="AG324:AG329" si="205">AC324</f>
        <v>10485</v>
      </c>
      <c r="AH324">
        <v>6438</v>
      </c>
      <c r="AI324">
        <f t="shared" ref="AI324:AI329" si="206">AG324-AH324</f>
        <v>4047</v>
      </c>
      <c r="AJ324">
        <f t="shared" ref="AJ324:AJ329" si="207">SUM(AI313:AI324)</f>
        <v>71343</v>
      </c>
      <c r="AK324">
        <f t="shared" ref="AK324:AK329" si="208">AJ324/12</f>
        <v>5945.25</v>
      </c>
      <c r="AL324">
        <f t="shared" ref="AL324:AL329" si="209">SUM(AH313:AH324)</f>
        <v>60586</v>
      </c>
      <c r="AM324" s="22">
        <v>9.5755841678588458E-2</v>
      </c>
    </row>
    <row r="325" spans="1:39" x14ac:dyDescent="0.3">
      <c r="A325" s="47">
        <v>40299</v>
      </c>
      <c r="B325">
        <f>'From State&amp;Country +Charts'!H338</f>
        <v>2152</v>
      </c>
      <c r="D325">
        <f t="shared" si="197"/>
        <v>23567</v>
      </c>
      <c r="F325">
        <f>'From State&amp;Country +Charts'!AN338</f>
        <v>1898</v>
      </c>
      <c r="H325">
        <f t="shared" si="198"/>
        <v>19966</v>
      </c>
      <c r="J325">
        <f>'From State&amp;Country +Charts'!AT338</f>
        <v>600</v>
      </c>
      <c r="L325">
        <f t="shared" si="199"/>
        <v>5897</v>
      </c>
      <c r="N325">
        <f>'From State&amp;Country +Charts'!F338</f>
        <v>535</v>
      </c>
      <c r="P325">
        <f t="shared" si="93"/>
        <v>5172</v>
      </c>
      <c r="R325">
        <f>'From State&amp;Country +Charts'!O338</f>
        <v>456</v>
      </c>
      <c r="T325">
        <f t="shared" si="94"/>
        <v>5105</v>
      </c>
      <c r="V325" s="8">
        <f t="shared" si="200"/>
        <v>0.16982323232323232</v>
      </c>
      <c r="W325" s="8">
        <f t="shared" si="201"/>
        <v>0.14977904040404041</v>
      </c>
      <c r="X325" s="8">
        <f t="shared" si="202"/>
        <v>4.7348484848484848E-2</v>
      </c>
      <c r="Y325" s="8">
        <f t="shared" si="195"/>
        <v>4.2219065656565656E-2</v>
      </c>
      <c r="Z325" s="8">
        <f t="shared" si="196"/>
        <v>3.5984848484848488E-2</v>
      </c>
      <c r="AC325">
        <f>'From State&amp;Country +Charts'!BR338</f>
        <v>12672</v>
      </c>
      <c r="AD325">
        <f t="shared" si="203"/>
        <v>131429</v>
      </c>
      <c r="AE325" s="23">
        <f t="shared" si="204"/>
        <v>-3.7959307622228988E-2</v>
      </c>
      <c r="AG325">
        <f t="shared" si="205"/>
        <v>12672</v>
      </c>
      <c r="AH325">
        <v>8038</v>
      </c>
      <c r="AI325">
        <f t="shared" si="206"/>
        <v>4634</v>
      </c>
      <c r="AJ325">
        <f t="shared" si="207"/>
        <v>66411</v>
      </c>
      <c r="AK325">
        <f t="shared" si="208"/>
        <v>5534.25</v>
      </c>
      <c r="AL325">
        <f t="shared" si="209"/>
        <v>65018</v>
      </c>
      <c r="AM325" s="22">
        <v>8.830492424242424E-2</v>
      </c>
    </row>
    <row r="326" spans="1:39" x14ac:dyDescent="0.3">
      <c r="A326" s="47">
        <v>40330</v>
      </c>
      <c r="B326">
        <f>'From State&amp;Country +Charts'!H339</f>
        <v>2385</v>
      </c>
      <c r="D326">
        <f t="shared" si="197"/>
        <v>24166</v>
      </c>
      <c r="F326">
        <f>'From State&amp;Country +Charts'!AN339</f>
        <v>1992</v>
      </c>
      <c r="H326">
        <f t="shared" si="198"/>
        <v>20464</v>
      </c>
      <c r="J326">
        <f>'From State&amp;Country +Charts'!AT339</f>
        <v>614</v>
      </c>
      <c r="L326">
        <f t="shared" si="199"/>
        <v>6087</v>
      </c>
      <c r="N326">
        <f>'From State&amp;Country +Charts'!F339</f>
        <v>589</v>
      </c>
      <c r="P326">
        <f t="shared" si="93"/>
        <v>5356</v>
      </c>
      <c r="R326">
        <f>'From State&amp;Country +Charts'!O339</f>
        <v>476</v>
      </c>
      <c r="T326">
        <f t="shared" si="94"/>
        <v>5237</v>
      </c>
      <c r="V326" s="8">
        <f t="shared" si="200"/>
        <v>0.17554835860444576</v>
      </c>
      <c r="W326" s="8">
        <f t="shared" si="201"/>
        <v>0.14662152215515972</v>
      </c>
      <c r="X326" s="8">
        <f t="shared" si="202"/>
        <v>4.5193581628146622E-2</v>
      </c>
      <c r="Y326" s="8">
        <f t="shared" si="195"/>
        <v>4.3353452083026642E-2</v>
      </c>
      <c r="Z326" s="8">
        <f t="shared" si="196"/>
        <v>3.5036066539084351E-2</v>
      </c>
      <c r="AC326">
        <f>'From State&amp;Country +Charts'!BR339</f>
        <v>13586</v>
      </c>
      <c r="AD326">
        <f t="shared" si="203"/>
        <v>135357</v>
      </c>
      <c r="AE326" s="23">
        <f t="shared" si="204"/>
        <v>0.40670946365707183</v>
      </c>
      <c r="AG326">
        <f t="shared" si="205"/>
        <v>13586</v>
      </c>
      <c r="AH326">
        <v>6303</v>
      </c>
      <c r="AI326">
        <f t="shared" si="206"/>
        <v>7283</v>
      </c>
      <c r="AJ326">
        <f t="shared" si="207"/>
        <v>68245</v>
      </c>
      <c r="AK326">
        <f t="shared" si="208"/>
        <v>5687.083333333333</v>
      </c>
      <c r="AL326">
        <f t="shared" si="209"/>
        <v>67112</v>
      </c>
      <c r="AM326" s="22">
        <v>9.6054762255262771E-2</v>
      </c>
    </row>
    <row r="327" spans="1:39" x14ac:dyDescent="0.3">
      <c r="A327" s="47">
        <v>40360</v>
      </c>
      <c r="B327">
        <f>'From State&amp;Country +Charts'!H340</f>
        <v>3252</v>
      </c>
      <c r="D327">
        <f t="shared" si="197"/>
        <v>25410</v>
      </c>
      <c r="F327">
        <f>'From State&amp;Country +Charts'!AN340</f>
        <v>2561</v>
      </c>
      <c r="H327">
        <f t="shared" si="198"/>
        <v>21627</v>
      </c>
      <c r="J327">
        <f>'From State&amp;Country +Charts'!AT340</f>
        <v>821</v>
      </c>
      <c r="L327">
        <f t="shared" si="199"/>
        <v>6417</v>
      </c>
      <c r="N327">
        <f>'From State&amp;Country +Charts'!F340</f>
        <v>781</v>
      </c>
      <c r="P327">
        <f t="shared" si="93"/>
        <v>5742</v>
      </c>
      <c r="R327">
        <f>'From State&amp;Country +Charts'!O340</f>
        <v>632</v>
      </c>
      <c r="T327">
        <f t="shared" si="94"/>
        <v>5452</v>
      </c>
      <c r="V327" s="8">
        <f t="shared" si="200"/>
        <v>0.18111946532999165</v>
      </c>
      <c r="W327" s="8">
        <f t="shared" si="201"/>
        <v>0.14263436368699525</v>
      </c>
      <c r="X327" s="8">
        <f t="shared" si="202"/>
        <v>4.5725424672793093E-2</v>
      </c>
      <c r="Y327" s="8">
        <f t="shared" si="195"/>
        <v>4.3497632971317181E-2</v>
      </c>
      <c r="Z327" s="8">
        <f t="shared" si="196"/>
        <v>3.519910888331941E-2</v>
      </c>
      <c r="AC327">
        <f>'From State&amp;Country +Charts'!BR340</f>
        <v>17955</v>
      </c>
      <c r="AD327">
        <f t="shared" si="203"/>
        <v>143032</v>
      </c>
      <c r="AE327" s="23">
        <f t="shared" si="204"/>
        <v>0.74659533073929962</v>
      </c>
      <c r="AG327">
        <f t="shared" si="205"/>
        <v>17955</v>
      </c>
      <c r="AH327">
        <v>3846</v>
      </c>
      <c r="AI327">
        <f t="shared" si="206"/>
        <v>14109</v>
      </c>
      <c r="AJ327">
        <f t="shared" si="207"/>
        <v>76405</v>
      </c>
      <c r="AK327">
        <f t="shared" si="208"/>
        <v>6367.083333333333</v>
      </c>
      <c r="AL327">
        <f t="shared" si="209"/>
        <v>66627</v>
      </c>
      <c r="AM327" s="22">
        <v>9.3567251461988299E-2</v>
      </c>
    </row>
    <row r="328" spans="1:39" x14ac:dyDescent="0.3">
      <c r="A328" s="47">
        <v>40391</v>
      </c>
      <c r="B328">
        <f>'From State&amp;Country +Charts'!H341</f>
        <v>2787</v>
      </c>
      <c r="D328">
        <f t="shared" si="197"/>
        <v>25586</v>
      </c>
      <c r="F328">
        <f>'From State&amp;Country +Charts'!AN341</f>
        <v>2113</v>
      </c>
      <c r="H328">
        <f t="shared" si="198"/>
        <v>21744</v>
      </c>
      <c r="J328">
        <f>'From State&amp;Country +Charts'!AT341</f>
        <v>720</v>
      </c>
      <c r="L328">
        <f t="shared" si="199"/>
        <v>6465</v>
      </c>
      <c r="N328">
        <f>'From State&amp;Country +Charts'!F341</f>
        <v>607</v>
      </c>
      <c r="P328">
        <f t="shared" si="93"/>
        <v>5797</v>
      </c>
      <c r="R328">
        <f>'From State&amp;Country +Charts'!O341</f>
        <v>576</v>
      </c>
      <c r="T328">
        <f t="shared" si="94"/>
        <v>5491</v>
      </c>
      <c r="V328" s="8">
        <f t="shared" si="200"/>
        <v>0.17876844130853112</v>
      </c>
      <c r="W328" s="8">
        <f t="shared" si="201"/>
        <v>0.13553559974342527</v>
      </c>
      <c r="X328" s="8">
        <f t="shared" si="202"/>
        <v>4.6183450930083386E-2</v>
      </c>
      <c r="Y328" s="8">
        <f t="shared" si="195"/>
        <v>3.8935214881334189E-2</v>
      </c>
      <c r="Z328" s="8">
        <f t="shared" si="196"/>
        <v>3.6946760744066706E-2</v>
      </c>
      <c r="AC328">
        <f>'From State&amp;Country +Charts'!BR341</f>
        <v>15590</v>
      </c>
      <c r="AD328">
        <f t="shared" si="203"/>
        <v>144686</v>
      </c>
      <c r="AE328" s="23">
        <f t="shared" si="204"/>
        <v>0.11868541905855334</v>
      </c>
      <c r="AG328">
        <f t="shared" si="205"/>
        <v>15590</v>
      </c>
      <c r="AH328">
        <v>4580</v>
      </c>
      <c r="AI328">
        <f t="shared" si="206"/>
        <v>11010</v>
      </c>
      <c r="AJ328">
        <f t="shared" si="207"/>
        <v>75426</v>
      </c>
      <c r="AK328">
        <f t="shared" si="208"/>
        <v>6285.5</v>
      </c>
      <c r="AL328">
        <f t="shared" si="209"/>
        <v>69260</v>
      </c>
      <c r="AM328" s="22">
        <v>8.6144964720974979E-2</v>
      </c>
    </row>
    <row r="329" spans="1:39" x14ac:dyDescent="0.3">
      <c r="A329" s="47">
        <v>40422</v>
      </c>
      <c r="B329">
        <f>'From State&amp;Country +Charts'!H342</f>
        <v>2687</v>
      </c>
      <c r="D329">
        <f t="shared" si="197"/>
        <v>26150</v>
      </c>
      <c r="F329">
        <f>'From State&amp;Country +Charts'!AN342</f>
        <v>2148</v>
      </c>
      <c r="H329">
        <f t="shared" si="198"/>
        <v>22314</v>
      </c>
      <c r="J329">
        <f>'From State&amp;Country +Charts'!AT342</f>
        <v>756</v>
      </c>
      <c r="L329">
        <f t="shared" si="199"/>
        <v>6667</v>
      </c>
      <c r="N329">
        <f>'From State&amp;Country +Charts'!F342</f>
        <v>564</v>
      </c>
      <c r="P329">
        <f t="shared" si="93"/>
        <v>5907</v>
      </c>
      <c r="R329">
        <f>'From State&amp;Country +Charts'!O342</f>
        <v>592</v>
      </c>
      <c r="T329">
        <f t="shared" si="94"/>
        <v>5609</v>
      </c>
      <c r="V329" s="8">
        <f t="shared" si="200"/>
        <v>0.1724757686629437</v>
      </c>
      <c r="W329" s="8">
        <f t="shared" si="201"/>
        <v>0.13787791257461968</v>
      </c>
      <c r="X329" s="8">
        <f t="shared" si="202"/>
        <v>4.852686308492201E-2</v>
      </c>
      <c r="Y329" s="8">
        <f t="shared" si="195"/>
        <v>3.6202580396687847E-2</v>
      </c>
      <c r="Z329" s="8">
        <f t="shared" si="196"/>
        <v>3.7999871622055328E-2</v>
      </c>
      <c r="AC329">
        <f>'From State&amp;Country +Charts'!BR342</f>
        <v>15579</v>
      </c>
      <c r="AD329">
        <f t="shared" si="203"/>
        <v>148856</v>
      </c>
      <c r="AE329" s="23">
        <f t="shared" si="204"/>
        <v>0.36550092032605841</v>
      </c>
      <c r="AG329">
        <f t="shared" si="205"/>
        <v>15579</v>
      </c>
      <c r="AH329">
        <v>3479</v>
      </c>
      <c r="AI329">
        <f t="shared" si="206"/>
        <v>12100</v>
      </c>
      <c r="AJ329">
        <f t="shared" si="207"/>
        <v>80950</v>
      </c>
      <c r="AK329">
        <f t="shared" si="208"/>
        <v>6745.833333333333</v>
      </c>
      <c r="AL329">
        <f t="shared" si="209"/>
        <v>67906</v>
      </c>
      <c r="AM329" s="22">
        <v>8.9479427434366779E-2</v>
      </c>
    </row>
    <row r="330" spans="1:39" x14ac:dyDescent="0.3">
      <c r="A330" s="47">
        <v>40452</v>
      </c>
      <c r="B330">
        <f>'From State&amp;Country +Charts'!H343</f>
        <v>3066</v>
      </c>
      <c r="D330">
        <f t="shared" ref="D330:D335" si="210">SUM(B319:B330)</f>
        <v>26807</v>
      </c>
      <c r="F330">
        <f>'From State&amp;Country +Charts'!AN343</f>
        <v>2957</v>
      </c>
      <c r="H330">
        <f t="shared" ref="H330:H335" si="211">SUM(F319:F330)</f>
        <v>23219</v>
      </c>
      <c r="J330">
        <f>'From State&amp;Country +Charts'!AT343</f>
        <v>914</v>
      </c>
      <c r="L330">
        <f t="shared" ref="L330:L335" si="212">SUM(J319:J330)</f>
        <v>6986</v>
      </c>
      <c r="N330">
        <f>'From State&amp;Country +Charts'!F343</f>
        <v>677</v>
      </c>
      <c r="P330">
        <f t="shared" si="93"/>
        <v>6070</v>
      </c>
      <c r="R330">
        <f>'From State&amp;Country +Charts'!O343</f>
        <v>723</v>
      </c>
      <c r="T330">
        <f t="shared" si="94"/>
        <v>5831</v>
      </c>
      <c r="V330" s="8">
        <f t="shared" ref="V330:V335" si="213">B330/AC330</f>
        <v>0.15747303543913713</v>
      </c>
      <c r="W330" s="8">
        <f t="shared" ref="W330:W335" si="214">F330/AC330</f>
        <v>0.15187467899332305</v>
      </c>
      <c r="X330" s="8">
        <f t="shared" ref="X330:X335" si="215">J330/AC330</f>
        <v>4.6944016435541858E-2</v>
      </c>
      <c r="Y330" s="8">
        <f t="shared" si="195"/>
        <v>3.4771443246019516E-2</v>
      </c>
      <c r="Z330" s="8">
        <f t="shared" si="196"/>
        <v>3.7134052388289679E-2</v>
      </c>
      <c r="AC330">
        <f>'From State&amp;Country +Charts'!BR343</f>
        <v>19470</v>
      </c>
      <c r="AD330">
        <f t="shared" ref="AD330:AD335" si="216">SUM(AC319:AC330)</f>
        <v>155042</v>
      </c>
      <c r="AE330" s="23">
        <f t="shared" ref="AE330:AE335" si="217">(AC330/AC318)-1</f>
        <v>0.46567299006323393</v>
      </c>
      <c r="AG330">
        <f t="shared" ref="AG330:AG335" si="218">AC330</f>
        <v>19470</v>
      </c>
      <c r="AH330">
        <v>3572</v>
      </c>
      <c r="AI330">
        <f t="shared" ref="AI330:AI335" si="219">AG330-AH330</f>
        <v>15898</v>
      </c>
      <c r="AJ330">
        <f t="shared" ref="AJ330:AJ335" si="220">SUM(AI319:AI330)</f>
        <v>88705</v>
      </c>
      <c r="AK330">
        <f t="shared" ref="AK330:AK335" si="221">AJ330/12</f>
        <v>7392.083333333333</v>
      </c>
      <c r="AL330">
        <f t="shared" ref="AL330:AL335" si="222">SUM(AH319:AH330)</f>
        <v>66337</v>
      </c>
      <c r="AM330" s="22">
        <v>9.1884951206985102E-2</v>
      </c>
    </row>
    <row r="331" spans="1:39" x14ac:dyDescent="0.3">
      <c r="A331" s="47">
        <v>40483</v>
      </c>
      <c r="B331">
        <f>'From State&amp;Country +Charts'!H344</f>
        <v>1711</v>
      </c>
      <c r="D331">
        <f t="shared" si="210"/>
        <v>27033</v>
      </c>
      <c r="F331">
        <f>'From State&amp;Country +Charts'!AN344</f>
        <v>1641</v>
      </c>
      <c r="H331">
        <f t="shared" si="211"/>
        <v>23520</v>
      </c>
      <c r="J331">
        <f>'From State&amp;Country +Charts'!AT344</f>
        <v>538</v>
      </c>
      <c r="L331">
        <f t="shared" si="212"/>
        <v>7179</v>
      </c>
      <c r="N331">
        <f>'From State&amp;Country +Charts'!F344</f>
        <v>371</v>
      </c>
      <c r="P331">
        <f t="shared" ref="P331:P379" si="223">SUM(N320:N331)</f>
        <v>6100</v>
      </c>
      <c r="R331">
        <f>'From State&amp;Country +Charts'!O344</f>
        <v>353</v>
      </c>
      <c r="T331">
        <f t="shared" ref="T331:T379" si="224">SUM(R320:R331)</f>
        <v>5810</v>
      </c>
      <c r="V331" s="8">
        <f t="shared" si="213"/>
        <v>0.15737674760853568</v>
      </c>
      <c r="W331" s="8">
        <f t="shared" si="214"/>
        <v>0.15093818984547461</v>
      </c>
      <c r="X331" s="8">
        <f t="shared" si="215"/>
        <v>4.9484915378955115E-2</v>
      </c>
      <c r="Y331" s="8">
        <f t="shared" si="195"/>
        <v>3.4124356144223697E-2</v>
      </c>
      <c r="Z331" s="8">
        <f t="shared" si="196"/>
        <v>3.2468727005150848E-2</v>
      </c>
      <c r="AC331">
        <f>'From State&amp;Country +Charts'!BR344</f>
        <v>10872</v>
      </c>
      <c r="AD331">
        <f t="shared" si="216"/>
        <v>157328</v>
      </c>
      <c r="AE331" s="23">
        <f t="shared" si="217"/>
        <v>0.26624737945492671</v>
      </c>
      <c r="AG331">
        <f t="shared" si="218"/>
        <v>10872</v>
      </c>
      <c r="AH331">
        <v>4749</v>
      </c>
      <c r="AI331">
        <f t="shared" si="219"/>
        <v>6123</v>
      </c>
      <c r="AJ331">
        <f t="shared" si="220"/>
        <v>90527</v>
      </c>
      <c r="AK331">
        <f t="shared" si="221"/>
        <v>7543.916666666667</v>
      </c>
      <c r="AL331">
        <f t="shared" si="222"/>
        <v>66801</v>
      </c>
      <c r="AM331" s="22">
        <v>9.8050036791758652E-2</v>
      </c>
    </row>
    <row r="332" spans="1:39" x14ac:dyDescent="0.3">
      <c r="A332" s="47">
        <v>40513</v>
      </c>
      <c r="B332">
        <f>'From State&amp;Country +Charts'!H345</f>
        <v>1745</v>
      </c>
      <c r="D332">
        <f t="shared" si="210"/>
        <v>27332</v>
      </c>
      <c r="F332">
        <f>'From State&amp;Country +Charts'!AN345</f>
        <v>1572</v>
      </c>
      <c r="H332">
        <f t="shared" si="211"/>
        <v>23551</v>
      </c>
      <c r="J332">
        <f>'From State&amp;Country +Charts'!AT345</f>
        <v>525</v>
      </c>
      <c r="L332">
        <f t="shared" si="212"/>
        <v>7361</v>
      </c>
      <c r="N332">
        <f>'From State&amp;Country +Charts'!F345</f>
        <v>388</v>
      </c>
      <c r="P332">
        <f t="shared" si="223"/>
        <v>6182</v>
      </c>
      <c r="R332">
        <f>'From State&amp;Country +Charts'!O345</f>
        <v>359</v>
      </c>
      <c r="T332">
        <f t="shared" si="224"/>
        <v>5898</v>
      </c>
      <c r="V332" s="8">
        <f t="shared" si="213"/>
        <v>0.16372677800713079</v>
      </c>
      <c r="W332" s="8">
        <f t="shared" si="214"/>
        <v>0.14749483955714018</v>
      </c>
      <c r="X332" s="8">
        <f t="shared" si="215"/>
        <v>4.9258772752861703E-2</v>
      </c>
      <c r="Y332" s="8">
        <f t="shared" si="195"/>
        <v>3.6404578720210169E-2</v>
      </c>
      <c r="Z332" s="8">
        <f t="shared" si="196"/>
        <v>3.3683617939575902E-2</v>
      </c>
      <c r="AC332">
        <f>'From State&amp;Country +Charts'!BR345</f>
        <v>10658</v>
      </c>
      <c r="AD332">
        <f t="shared" si="216"/>
        <v>159501</v>
      </c>
      <c r="AE332" s="23">
        <f t="shared" si="217"/>
        <v>0.25609899823217441</v>
      </c>
      <c r="AG332">
        <f t="shared" si="218"/>
        <v>10658</v>
      </c>
      <c r="AH332">
        <v>2835</v>
      </c>
      <c r="AI332">
        <f t="shared" si="219"/>
        <v>7823</v>
      </c>
      <c r="AJ332">
        <f t="shared" si="220"/>
        <v>95388</v>
      </c>
      <c r="AK332">
        <f t="shared" si="221"/>
        <v>7949</v>
      </c>
      <c r="AL332">
        <f t="shared" si="222"/>
        <v>64113</v>
      </c>
      <c r="AM332" s="22">
        <v>0.10349033589791706</v>
      </c>
    </row>
    <row r="333" spans="1:39" x14ac:dyDescent="0.3">
      <c r="A333" s="47">
        <v>40544</v>
      </c>
      <c r="B333">
        <f>'From State&amp;Country +Charts'!H346</f>
        <v>2509</v>
      </c>
      <c r="D333">
        <f t="shared" si="210"/>
        <v>27769</v>
      </c>
      <c r="F333">
        <f>'From State&amp;Country +Charts'!AN346</f>
        <v>1988</v>
      </c>
      <c r="H333">
        <f t="shared" si="211"/>
        <v>23697</v>
      </c>
      <c r="J333">
        <f>'From State&amp;Country +Charts'!AT346</f>
        <v>711</v>
      </c>
      <c r="L333">
        <f t="shared" si="212"/>
        <v>7525</v>
      </c>
      <c r="N333">
        <f>'From State&amp;Country +Charts'!F346</f>
        <v>551</v>
      </c>
      <c r="P333">
        <f t="shared" si="223"/>
        <v>6276</v>
      </c>
      <c r="R333">
        <f>'From State&amp;Country +Charts'!O346</f>
        <v>551</v>
      </c>
      <c r="T333">
        <f t="shared" si="224"/>
        <v>5938</v>
      </c>
      <c r="V333" s="8">
        <f t="shared" si="213"/>
        <v>0.18324569091440257</v>
      </c>
      <c r="W333" s="8">
        <f t="shared" si="214"/>
        <v>0.14519427402862986</v>
      </c>
      <c r="X333" s="8">
        <f t="shared" si="215"/>
        <v>5.1928133216476775E-2</v>
      </c>
      <c r="Y333" s="8">
        <f t="shared" si="195"/>
        <v>4.0242477359041774E-2</v>
      </c>
      <c r="Z333" s="8">
        <f t="shared" si="196"/>
        <v>4.0242477359041774E-2</v>
      </c>
      <c r="AC333">
        <f>'From State&amp;Country +Charts'!BR346</f>
        <v>13692</v>
      </c>
      <c r="AD333">
        <f t="shared" si="216"/>
        <v>161221</v>
      </c>
      <c r="AE333" s="23">
        <f t="shared" si="217"/>
        <v>0.14366855997327099</v>
      </c>
      <c r="AG333">
        <f t="shared" si="218"/>
        <v>13692</v>
      </c>
      <c r="AH333">
        <v>2217</v>
      </c>
      <c r="AI333">
        <f t="shared" si="219"/>
        <v>11475</v>
      </c>
      <c r="AJ333">
        <f t="shared" si="220"/>
        <v>101023</v>
      </c>
      <c r="AK333">
        <f t="shared" si="221"/>
        <v>8418.5833333333339</v>
      </c>
      <c r="AL333">
        <f t="shared" si="222"/>
        <v>60198</v>
      </c>
      <c r="AM333" s="22">
        <v>9.8670756646216773E-2</v>
      </c>
    </row>
    <row r="334" spans="1:39" x14ac:dyDescent="0.3">
      <c r="A334" s="47">
        <v>40575</v>
      </c>
      <c r="B334">
        <f>'From State&amp;Country +Charts'!H347</f>
        <v>1906</v>
      </c>
      <c r="D334">
        <f t="shared" si="210"/>
        <v>27898</v>
      </c>
      <c r="F334">
        <f>'From State&amp;Country +Charts'!AN347</f>
        <v>1606</v>
      </c>
      <c r="H334">
        <f t="shared" si="211"/>
        <v>23718</v>
      </c>
      <c r="J334">
        <f>'From State&amp;Country +Charts'!AT347</f>
        <v>610</v>
      </c>
      <c r="L334">
        <f t="shared" si="212"/>
        <v>7708</v>
      </c>
      <c r="N334">
        <f>'From State&amp;Country +Charts'!F347</f>
        <v>423</v>
      </c>
      <c r="P334">
        <f t="shared" si="223"/>
        <v>6267</v>
      </c>
      <c r="R334">
        <f>'From State&amp;Country +Charts'!O347</f>
        <v>497</v>
      </c>
      <c r="T334">
        <f t="shared" si="224"/>
        <v>6016</v>
      </c>
      <c r="V334" s="8">
        <f t="shared" si="213"/>
        <v>0.16961822550502803</v>
      </c>
      <c r="W334" s="8">
        <f t="shared" si="214"/>
        <v>0.14292070837412121</v>
      </c>
      <c r="X334" s="8">
        <f t="shared" si="215"/>
        <v>5.4284951499510549E-2</v>
      </c>
      <c r="Y334" s="8">
        <f t="shared" si="195"/>
        <v>3.7643499154578625E-2</v>
      </c>
      <c r="Z334" s="8">
        <f t="shared" si="196"/>
        <v>4.4228886713535642E-2</v>
      </c>
      <c r="AC334">
        <f>'From State&amp;Country +Charts'!BR347</f>
        <v>11237</v>
      </c>
      <c r="AD334">
        <f t="shared" si="216"/>
        <v>162312</v>
      </c>
      <c r="AE334" s="23">
        <f t="shared" si="217"/>
        <v>0.10753006110782581</v>
      </c>
      <c r="AG334">
        <f t="shared" si="218"/>
        <v>11237</v>
      </c>
      <c r="AH334">
        <v>2703</v>
      </c>
      <c r="AI334">
        <f t="shared" si="219"/>
        <v>8534</v>
      </c>
      <c r="AJ334">
        <f t="shared" si="220"/>
        <v>105968</v>
      </c>
      <c r="AK334">
        <f t="shared" si="221"/>
        <v>8830.6666666666661</v>
      </c>
      <c r="AL334">
        <f t="shared" si="222"/>
        <v>56344</v>
      </c>
      <c r="AM334" s="22">
        <v>9.2551392720476994E-2</v>
      </c>
    </row>
    <row r="335" spans="1:39" x14ac:dyDescent="0.3">
      <c r="A335" s="47">
        <v>40603</v>
      </c>
      <c r="B335">
        <f>'From State&amp;Country +Charts'!H348</f>
        <v>2091</v>
      </c>
      <c r="D335">
        <f t="shared" si="210"/>
        <v>28155</v>
      </c>
      <c r="F335">
        <f>'From State&amp;Country +Charts'!AN348</f>
        <v>1808</v>
      </c>
      <c r="H335">
        <f t="shared" si="211"/>
        <v>23921</v>
      </c>
      <c r="J335">
        <f>'From State&amp;Country +Charts'!AT348</f>
        <v>635</v>
      </c>
      <c r="L335">
        <f t="shared" si="212"/>
        <v>7890</v>
      </c>
      <c r="N335">
        <f>'From State&amp;Country +Charts'!F348</f>
        <v>466</v>
      </c>
      <c r="P335">
        <f t="shared" si="223"/>
        <v>6330</v>
      </c>
      <c r="R335">
        <f>'From State&amp;Country +Charts'!O348</f>
        <v>479</v>
      </c>
      <c r="T335">
        <f t="shared" si="224"/>
        <v>6081</v>
      </c>
      <c r="V335" s="8">
        <f t="shared" si="213"/>
        <v>0.17139344262295081</v>
      </c>
      <c r="W335" s="8">
        <f t="shared" si="214"/>
        <v>0.1481967213114754</v>
      </c>
      <c r="X335" s="8">
        <f t="shared" si="215"/>
        <v>5.2049180327868851E-2</v>
      </c>
      <c r="Y335" s="8">
        <f t="shared" si="195"/>
        <v>3.8196721311475411E-2</v>
      </c>
      <c r="Z335" s="8">
        <f t="shared" si="196"/>
        <v>3.9262295081967213E-2</v>
      </c>
      <c r="AC335">
        <f>'From State&amp;Country +Charts'!BR348</f>
        <v>12200</v>
      </c>
      <c r="AD335">
        <f t="shared" si="216"/>
        <v>163996</v>
      </c>
      <c r="AE335" s="23">
        <f t="shared" si="217"/>
        <v>0.16013693419551167</v>
      </c>
      <c r="AG335">
        <f t="shared" si="218"/>
        <v>12200</v>
      </c>
      <c r="AH335">
        <v>2648</v>
      </c>
      <c r="AI335">
        <f t="shared" si="219"/>
        <v>9552</v>
      </c>
      <c r="AJ335">
        <f t="shared" si="220"/>
        <v>112588</v>
      </c>
      <c r="AK335">
        <f t="shared" si="221"/>
        <v>9382.3333333333339</v>
      </c>
      <c r="AL335">
        <f t="shared" si="222"/>
        <v>51408</v>
      </c>
      <c r="AM335" s="22">
        <v>9.2950819672131146E-2</v>
      </c>
    </row>
    <row r="336" spans="1:39" x14ac:dyDescent="0.3">
      <c r="A336" s="47">
        <v>40634</v>
      </c>
      <c r="B336">
        <f>'From State&amp;Country +Charts'!H349</f>
        <v>2499</v>
      </c>
      <c r="D336">
        <f t="shared" ref="D336:D347" si="225">SUM(B325:B336)</f>
        <v>28790</v>
      </c>
      <c r="F336">
        <f>'From State&amp;Country +Charts'!AN349</f>
        <v>1563</v>
      </c>
      <c r="H336">
        <f t="shared" ref="H336:H347" si="226">SUM(F325:F336)</f>
        <v>23847</v>
      </c>
      <c r="J336">
        <f>'From State&amp;Country +Charts'!AT349</f>
        <v>702</v>
      </c>
      <c r="L336">
        <f t="shared" ref="L336:L347" si="227">SUM(J325:J336)</f>
        <v>8146</v>
      </c>
      <c r="N336">
        <f>'From State&amp;Country +Charts'!F349</f>
        <v>592</v>
      </c>
      <c r="P336">
        <f t="shared" si="223"/>
        <v>6544</v>
      </c>
      <c r="R336">
        <f>'From State&amp;Country +Charts'!O349</f>
        <v>611</v>
      </c>
      <c r="T336">
        <f t="shared" si="224"/>
        <v>6305</v>
      </c>
      <c r="V336" s="8">
        <f t="shared" ref="V336:V347" si="228">B336/AC336</f>
        <v>0.19246765249537892</v>
      </c>
      <c r="W336" s="8">
        <f t="shared" ref="W336:W347" si="229">F336/AC336</f>
        <v>0.12037892791127541</v>
      </c>
      <c r="X336" s="8">
        <f t="shared" ref="X336:X347" si="230">J336/AC336</f>
        <v>5.4066543438077631E-2</v>
      </c>
      <c r="Y336" s="8">
        <f t="shared" si="195"/>
        <v>4.5594577942082562E-2</v>
      </c>
      <c r="Z336" s="8">
        <f t="shared" si="196"/>
        <v>4.7057917436845349E-2</v>
      </c>
      <c r="AC336">
        <f>'From State&amp;Country +Charts'!BR349</f>
        <v>12984</v>
      </c>
      <c r="AD336">
        <f t="shared" ref="AD336:AD347" si="231">SUM(AC325:AC336)</f>
        <v>166495</v>
      </c>
      <c r="AE336" s="23">
        <f t="shared" ref="AE336:AE347" si="232">(AC336/AC324)-1</f>
        <v>0.23834048640915584</v>
      </c>
      <c r="AG336">
        <f t="shared" ref="AG336:AG347" si="233">AC336</f>
        <v>12984</v>
      </c>
      <c r="AH336">
        <v>5107</v>
      </c>
      <c r="AI336">
        <f t="shared" ref="AI336:AI347" si="234">AG336-AH336</f>
        <v>7877</v>
      </c>
      <c r="AJ336">
        <f t="shared" ref="AJ336:AJ347" si="235">SUM(AI325:AI336)</f>
        <v>116418</v>
      </c>
      <c r="AK336">
        <f t="shared" ref="AK336:AK347" si="236">AJ336/12</f>
        <v>9701.5</v>
      </c>
      <c r="AL336">
        <f t="shared" ref="AL336:AL347" si="237">SUM(AH325:AH336)</f>
        <v>50077</v>
      </c>
      <c r="AM336" s="22">
        <v>8.3487369069624159E-2</v>
      </c>
    </row>
    <row r="337" spans="1:39" x14ac:dyDescent="0.3">
      <c r="A337" s="47">
        <v>40664</v>
      </c>
      <c r="B337">
        <f>'From State&amp;Country +Charts'!H350</f>
        <v>1833</v>
      </c>
      <c r="D337">
        <f t="shared" si="225"/>
        <v>28471</v>
      </c>
      <c r="F337">
        <f>'From State&amp;Country +Charts'!AN350</f>
        <v>1266</v>
      </c>
      <c r="H337">
        <f t="shared" si="226"/>
        <v>23215</v>
      </c>
      <c r="J337">
        <f>'From State&amp;Country +Charts'!AT350</f>
        <v>585</v>
      </c>
      <c r="L337">
        <f t="shared" si="227"/>
        <v>8131</v>
      </c>
      <c r="N337">
        <f>'From State&amp;Country +Charts'!F350</f>
        <v>493</v>
      </c>
      <c r="P337">
        <f t="shared" si="223"/>
        <v>6502</v>
      </c>
      <c r="R337">
        <f>'From State&amp;Country +Charts'!O350</f>
        <v>399</v>
      </c>
      <c r="T337">
        <f t="shared" si="224"/>
        <v>6248</v>
      </c>
      <c r="V337" s="8">
        <f t="shared" si="228"/>
        <v>0.17940687090143878</v>
      </c>
      <c r="W337" s="8">
        <f t="shared" si="229"/>
        <v>0.12391112851130469</v>
      </c>
      <c r="X337" s="8">
        <f t="shared" si="230"/>
        <v>5.7257511989820889E-2</v>
      </c>
      <c r="Y337" s="8">
        <f t="shared" si="195"/>
        <v>4.8252911813643926E-2</v>
      </c>
      <c r="Z337" s="8">
        <f t="shared" si="196"/>
        <v>3.9052559459723989E-2</v>
      </c>
      <c r="AC337">
        <f>'From State&amp;Country +Charts'!BR350</f>
        <v>10217</v>
      </c>
      <c r="AD337">
        <f t="shared" si="231"/>
        <v>164040</v>
      </c>
      <c r="AE337" s="23">
        <f t="shared" si="232"/>
        <v>-0.19373421717171713</v>
      </c>
      <c r="AG337">
        <f t="shared" si="233"/>
        <v>10217</v>
      </c>
      <c r="AH337">
        <v>902</v>
      </c>
      <c r="AI337">
        <f t="shared" si="234"/>
        <v>9315</v>
      </c>
      <c r="AJ337">
        <f t="shared" si="235"/>
        <v>121099</v>
      </c>
      <c r="AK337">
        <f t="shared" si="236"/>
        <v>10091.583333333334</v>
      </c>
      <c r="AL337">
        <f t="shared" si="237"/>
        <v>42941</v>
      </c>
      <c r="AM337" s="22">
        <v>9.219927571694235E-2</v>
      </c>
    </row>
    <row r="338" spans="1:39" x14ac:dyDescent="0.3">
      <c r="A338" s="47">
        <v>40695</v>
      </c>
      <c r="B338">
        <f>'From State&amp;Country +Charts'!H351</f>
        <v>2105</v>
      </c>
      <c r="D338">
        <f t="shared" si="225"/>
        <v>28191</v>
      </c>
      <c r="F338">
        <f>'From State&amp;Country +Charts'!AN351</f>
        <v>1357</v>
      </c>
      <c r="H338">
        <f t="shared" si="226"/>
        <v>22580</v>
      </c>
      <c r="J338">
        <f>'From State&amp;Country +Charts'!AT351</f>
        <v>682</v>
      </c>
      <c r="L338">
        <f t="shared" si="227"/>
        <v>8199</v>
      </c>
      <c r="N338">
        <f>'From State&amp;Country +Charts'!F351</f>
        <v>532</v>
      </c>
      <c r="P338">
        <f t="shared" si="223"/>
        <v>6445</v>
      </c>
      <c r="R338">
        <f>'From State&amp;Country +Charts'!O351</f>
        <v>445</v>
      </c>
      <c r="T338">
        <f t="shared" si="224"/>
        <v>6217</v>
      </c>
      <c r="V338" s="8">
        <f t="shared" si="228"/>
        <v>0.17733782645324347</v>
      </c>
      <c r="W338" s="8">
        <f t="shared" si="229"/>
        <v>0.1143218197135636</v>
      </c>
      <c r="X338" s="8">
        <f t="shared" si="230"/>
        <v>5.7455770850884581E-2</v>
      </c>
      <c r="Y338" s="8">
        <f t="shared" si="195"/>
        <v>4.4818871103622579E-2</v>
      </c>
      <c r="Z338" s="8">
        <f t="shared" si="196"/>
        <v>3.7489469250210614E-2</v>
      </c>
      <c r="AC338">
        <f>'From State&amp;Country +Charts'!BR351</f>
        <v>11870</v>
      </c>
      <c r="AD338">
        <f t="shared" si="231"/>
        <v>162324</v>
      </c>
      <c r="AE338" s="23">
        <f t="shared" si="232"/>
        <v>-0.12630649197703514</v>
      </c>
      <c r="AG338">
        <f t="shared" si="233"/>
        <v>11870</v>
      </c>
      <c r="AH338">
        <v>5405</v>
      </c>
      <c r="AI338">
        <f t="shared" si="234"/>
        <v>6465</v>
      </c>
      <c r="AJ338">
        <f t="shared" si="235"/>
        <v>120281</v>
      </c>
      <c r="AK338">
        <f t="shared" si="236"/>
        <v>10023.416666666666</v>
      </c>
      <c r="AL338">
        <f t="shared" si="237"/>
        <v>42043</v>
      </c>
      <c r="AM338" s="22">
        <v>8.6436394271272116E-2</v>
      </c>
    </row>
    <row r="339" spans="1:39" x14ac:dyDescent="0.3">
      <c r="A339" s="47">
        <v>40725</v>
      </c>
      <c r="B339">
        <f>'From State&amp;Country +Charts'!H352</f>
        <v>2739</v>
      </c>
      <c r="D339">
        <f t="shared" si="225"/>
        <v>27678</v>
      </c>
      <c r="F339">
        <f>'From State&amp;Country +Charts'!AN352</f>
        <v>1848</v>
      </c>
      <c r="H339">
        <f t="shared" si="226"/>
        <v>21867</v>
      </c>
      <c r="J339">
        <f>'From State&amp;Country +Charts'!AT352</f>
        <v>913</v>
      </c>
      <c r="L339">
        <f t="shared" si="227"/>
        <v>8291</v>
      </c>
      <c r="N339">
        <f>'From State&amp;Country +Charts'!F352</f>
        <v>704</v>
      </c>
      <c r="P339">
        <f t="shared" si="223"/>
        <v>6368</v>
      </c>
      <c r="R339">
        <f>'From State&amp;Country +Charts'!O352</f>
        <v>617</v>
      </c>
      <c r="T339">
        <f t="shared" si="224"/>
        <v>6202</v>
      </c>
      <c r="V339" s="8">
        <f t="shared" si="228"/>
        <v>0.17678951784676949</v>
      </c>
      <c r="W339" s="8">
        <f t="shared" si="229"/>
        <v>0.11927967469179629</v>
      </c>
      <c r="X339" s="8">
        <f t="shared" si="230"/>
        <v>5.8929839282256501E-2</v>
      </c>
      <c r="Y339" s="8">
        <f t="shared" si="195"/>
        <v>4.5439876073065252E-2</v>
      </c>
      <c r="Z339" s="8">
        <f t="shared" si="196"/>
        <v>3.9824436842444973E-2</v>
      </c>
      <c r="AC339">
        <f>'From State&amp;Country +Charts'!BR352</f>
        <v>15493</v>
      </c>
      <c r="AD339">
        <f t="shared" si="231"/>
        <v>159862</v>
      </c>
      <c r="AE339" s="23">
        <f t="shared" si="232"/>
        <v>-0.13712057922584242</v>
      </c>
      <c r="AG339">
        <f t="shared" si="233"/>
        <v>15493</v>
      </c>
      <c r="AH339">
        <v>2341</v>
      </c>
      <c r="AI339">
        <f t="shared" si="234"/>
        <v>13152</v>
      </c>
      <c r="AJ339">
        <f t="shared" si="235"/>
        <v>119324</v>
      </c>
      <c r="AK339">
        <f t="shared" si="236"/>
        <v>9943.6666666666661</v>
      </c>
      <c r="AL339">
        <f t="shared" si="237"/>
        <v>40538</v>
      </c>
      <c r="AM339" s="22">
        <v>8.9201574904795716E-2</v>
      </c>
    </row>
    <row r="340" spans="1:39" x14ac:dyDescent="0.3">
      <c r="A340" s="47">
        <v>40756</v>
      </c>
      <c r="B340">
        <f>'From State&amp;Country +Charts'!H353</f>
        <v>2481</v>
      </c>
      <c r="D340">
        <f t="shared" si="225"/>
        <v>27372</v>
      </c>
      <c r="F340">
        <f>'From State&amp;Country +Charts'!AN353</f>
        <v>1449</v>
      </c>
      <c r="H340">
        <f t="shared" si="226"/>
        <v>21203</v>
      </c>
      <c r="J340">
        <f>'From State&amp;Country +Charts'!AT353</f>
        <v>750</v>
      </c>
      <c r="L340">
        <f t="shared" si="227"/>
        <v>8321</v>
      </c>
      <c r="N340">
        <f>'From State&amp;Country +Charts'!F353</f>
        <v>595</v>
      </c>
      <c r="P340">
        <f t="shared" si="223"/>
        <v>6356</v>
      </c>
      <c r="R340">
        <f>'From State&amp;Country +Charts'!O353</f>
        <v>520</v>
      </c>
      <c r="T340">
        <f t="shared" si="224"/>
        <v>6146</v>
      </c>
      <c r="V340" s="8">
        <f t="shared" si="228"/>
        <v>0.18424179414822517</v>
      </c>
      <c r="W340" s="8">
        <f t="shared" si="229"/>
        <v>0.10760433684835884</v>
      </c>
      <c r="X340" s="8">
        <f t="shared" si="230"/>
        <v>5.5695826526065646E-2</v>
      </c>
      <c r="Y340" s="8">
        <f t="shared" si="195"/>
        <v>4.4185355710678748E-2</v>
      </c>
      <c r="Z340" s="8">
        <f t="shared" si="196"/>
        <v>3.8615773058072185E-2</v>
      </c>
      <c r="AC340">
        <f>'From State&amp;Country +Charts'!BR353</f>
        <v>13466</v>
      </c>
      <c r="AD340">
        <f t="shared" si="231"/>
        <v>157738</v>
      </c>
      <c r="AE340" s="23">
        <f t="shared" si="232"/>
        <v>-0.13624118024374599</v>
      </c>
      <c r="AG340">
        <f t="shared" si="233"/>
        <v>13466</v>
      </c>
      <c r="AH340">
        <v>5031</v>
      </c>
      <c r="AI340">
        <f t="shared" si="234"/>
        <v>8435</v>
      </c>
      <c r="AJ340">
        <f t="shared" si="235"/>
        <v>116749</v>
      </c>
      <c r="AK340">
        <f t="shared" si="236"/>
        <v>9729.0833333333339</v>
      </c>
      <c r="AL340">
        <f t="shared" si="237"/>
        <v>40989</v>
      </c>
      <c r="AM340" s="22">
        <v>8.1984256646368631E-2</v>
      </c>
    </row>
    <row r="341" spans="1:39" x14ac:dyDescent="0.3">
      <c r="A341" s="47">
        <v>40787</v>
      </c>
      <c r="B341">
        <f>'From State&amp;Country +Charts'!H354</f>
        <v>2397</v>
      </c>
      <c r="D341">
        <f t="shared" si="225"/>
        <v>27082</v>
      </c>
      <c r="F341">
        <f>'From State&amp;Country +Charts'!AN354</f>
        <v>1515</v>
      </c>
      <c r="H341">
        <f t="shared" si="226"/>
        <v>20570</v>
      </c>
      <c r="J341">
        <f>'From State&amp;Country +Charts'!AT354</f>
        <v>776</v>
      </c>
      <c r="L341">
        <f t="shared" si="227"/>
        <v>8341</v>
      </c>
      <c r="N341">
        <f>'From State&amp;Country +Charts'!F354</f>
        <v>595</v>
      </c>
      <c r="P341">
        <f t="shared" si="223"/>
        <v>6387</v>
      </c>
      <c r="R341">
        <f>'From State&amp;Country +Charts'!O354</f>
        <v>521</v>
      </c>
      <c r="T341">
        <f t="shared" si="224"/>
        <v>6075</v>
      </c>
      <c r="V341" s="8">
        <f t="shared" si="228"/>
        <v>0.18061939567477958</v>
      </c>
      <c r="W341" s="8">
        <f t="shared" si="229"/>
        <v>0.11415869188456032</v>
      </c>
      <c r="X341" s="8">
        <f t="shared" si="230"/>
        <v>5.8473362971893601E-2</v>
      </c>
      <c r="Y341" s="8">
        <f t="shared" si="195"/>
        <v>4.4834601763243165E-2</v>
      </c>
      <c r="Z341" s="8">
        <f t="shared" si="196"/>
        <v>3.9258533644789394E-2</v>
      </c>
      <c r="AC341">
        <f>'From State&amp;Country +Charts'!BR354</f>
        <v>13271</v>
      </c>
      <c r="AD341">
        <f t="shared" si="231"/>
        <v>155430</v>
      </c>
      <c r="AE341" s="23">
        <f t="shared" si="232"/>
        <v>-0.14814814814814814</v>
      </c>
      <c r="AG341">
        <f t="shared" si="233"/>
        <v>13271</v>
      </c>
      <c r="AH341">
        <v>3891</v>
      </c>
      <c r="AI341">
        <f t="shared" si="234"/>
        <v>9380</v>
      </c>
      <c r="AJ341">
        <f t="shared" si="235"/>
        <v>114029</v>
      </c>
      <c r="AK341">
        <f t="shared" si="236"/>
        <v>9502.4166666666661</v>
      </c>
      <c r="AL341">
        <f t="shared" si="237"/>
        <v>41401</v>
      </c>
      <c r="AM341" s="22">
        <v>8.7408635370356411E-2</v>
      </c>
    </row>
    <row r="342" spans="1:39" x14ac:dyDescent="0.3">
      <c r="A342" s="47">
        <v>40817</v>
      </c>
      <c r="B342">
        <f>'From State&amp;Country +Charts'!H355</f>
        <v>2512</v>
      </c>
      <c r="D342">
        <f t="shared" si="225"/>
        <v>26528</v>
      </c>
      <c r="F342">
        <f>'From State&amp;Country +Charts'!AN355</f>
        <v>1829</v>
      </c>
      <c r="H342">
        <f t="shared" si="226"/>
        <v>19442</v>
      </c>
      <c r="J342">
        <f>'From State&amp;Country +Charts'!AT355</f>
        <v>764</v>
      </c>
      <c r="L342">
        <f t="shared" si="227"/>
        <v>8191</v>
      </c>
      <c r="N342">
        <f>'From State&amp;Country +Charts'!F355</f>
        <v>692</v>
      </c>
      <c r="P342">
        <f t="shared" si="223"/>
        <v>6402</v>
      </c>
      <c r="R342">
        <f>'From State&amp;Country +Charts'!O355</f>
        <v>580</v>
      </c>
      <c r="T342">
        <f t="shared" si="224"/>
        <v>5932</v>
      </c>
      <c r="V342" s="8">
        <f t="shared" si="228"/>
        <v>0.16970679637886771</v>
      </c>
      <c r="W342" s="8">
        <f t="shared" si="229"/>
        <v>0.12356438319146061</v>
      </c>
      <c r="X342" s="8">
        <f t="shared" si="230"/>
        <v>5.1614646669369005E-2</v>
      </c>
      <c r="Y342" s="8">
        <f t="shared" si="195"/>
        <v>4.6750439129847318E-2</v>
      </c>
      <c r="Z342" s="8">
        <f t="shared" si="196"/>
        <v>3.9183894068369141E-2</v>
      </c>
      <c r="AC342">
        <f>'From State&amp;Country +Charts'!BR355</f>
        <v>14802</v>
      </c>
      <c r="AD342">
        <f t="shared" si="231"/>
        <v>150762</v>
      </c>
      <c r="AE342" s="23">
        <f t="shared" si="232"/>
        <v>-0.23975346687211097</v>
      </c>
      <c r="AG342">
        <f t="shared" si="233"/>
        <v>14802</v>
      </c>
      <c r="AH342">
        <v>4896</v>
      </c>
      <c r="AI342">
        <f t="shared" si="234"/>
        <v>9906</v>
      </c>
      <c r="AJ342">
        <f t="shared" si="235"/>
        <v>108037</v>
      </c>
      <c r="AK342">
        <f t="shared" si="236"/>
        <v>9003.0833333333339</v>
      </c>
      <c r="AL342">
        <f t="shared" si="237"/>
        <v>42725</v>
      </c>
      <c r="AM342" s="22">
        <v>9.3298202945547901E-2</v>
      </c>
    </row>
    <row r="343" spans="1:39" x14ac:dyDescent="0.3">
      <c r="A343" s="47">
        <v>40848</v>
      </c>
      <c r="B343">
        <f>'From State&amp;Country +Charts'!H356</f>
        <v>1623</v>
      </c>
      <c r="D343">
        <f t="shared" si="225"/>
        <v>26440</v>
      </c>
      <c r="F343">
        <f>'From State&amp;Country +Charts'!AN356</f>
        <v>1071</v>
      </c>
      <c r="H343">
        <f t="shared" si="226"/>
        <v>18872</v>
      </c>
      <c r="J343">
        <f>'From State&amp;Country +Charts'!AT356</f>
        <v>523</v>
      </c>
      <c r="L343">
        <f t="shared" si="227"/>
        <v>8176</v>
      </c>
      <c r="N343">
        <f>'From State&amp;Country +Charts'!F356</f>
        <v>395</v>
      </c>
      <c r="P343">
        <f t="shared" si="223"/>
        <v>6426</v>
      </c>
      <c r="R343">
        <f>'From State&amp;Country +Charts'!O356</f>
        <v>389</v>
      </c>
      <c r="T343">
        <f t="shared" si="224"/>
        <v>5968</v>
      </c>
      <c r="V343" s="8">
        <f t="shared" si="228"/>
        <v>0.17330485851575014</v>
      </c>
      <c r="W343" s="8">
        <f t="shared" si="229"/>
        <v>0.11436198611852642</v>
      </c>
      <c r="X343" s="8">
        <f t="shared" si="230"/>
        <v>5.5846235985050723E-2</v>
      </c>
      <c r="Y343" s="8">
        <f t="shared" si="195"/>
        <v>4.217832354511479E-2</v>
      </c>
      <c r="Z343" s="8">
        <f t="shared" si="196"/>
        <v>4.1537640149492794E-2</v>
      </c>
      <c r="AC343">
        <f>'From State&amp;Country +Charts'!BR356</f>
        <v>9365</v>
      </c>
      <c r="AD343">
        <f t="shared" si="231"/>
        <v>149255</v>
      </c>
      <c r="AE343" s="23">
        <f t="shared" si="232"/>
        <v>-0.13861295069904345</v>
      </c>
      <c r="AG343">
        <f t="shared" si="233"/>
        <v>9365</v>
      </c>
      <c r="AH343">
        <v>3427</v>
      </c>
      <c r="AI343">
        <f t="shared" si="234"/>
        <v>5938</v>
      </c>
      <c r="AJ343">
        <f t="shared" si="235"/>
        <v>107852</v>
      </c>
      <c r="AK343">
        <f t="shared" si="236"/>
        <v>8987.6666666666661</v>
      </c>
      <c r="AL343">
        <f t="shared" si="237"/>
        <v>41403</v>
      </c>
      <c r="AM343" s="22">
        <v>8.4249866524292574E-2</v>
      </c>
    </row>
    <row r="344" spans="1:39" x14ac:dyDescent="0.3">
      <c r="A344" s="47">
        <v>40878</v>
      </c>
      <c r="B344">
        <f>'From State&amp;Country +Charts'!H357</f>
        <v>2075</v>
      </c>
      <c r="D344">
        <f t="shared" si="225"/>
        <v>26770</v>
      </c>
      <c r="F344">
        <f>'From State&amp;Country +Charts'!AN357</f>
        <v>1484</v>
      </c>
      <c r="H344">
        <f t="shared" si="226"/>
        <v>18784</v>
      </c>
      <c r="J344">
        <f>'From State&amp;Country +Charts'!AT357</f>
        <v>750</v>
      </c>
      <c r="L344">
        <f t="shared" si="227"/>
        <v>8401</v>
      </c>
      <c r="N344">
        <f>'From State&amp;Country +Charts'!F357</f>
        <v>495</v>
      </c>
      <c r="P344">
        <f t="shared" si="223"/>
        <v>6533</v>
      </c>
      <c r="R344">
        <f>'From State&amp;Country +Charts'!O357</f>
        <v>497</v>
      </c>
      <c r="T344">
        <f t="shared" si="224"/>
        <v>6106</v>
      </c>
      <c r="V344" s="8">
        <f t="shared" si="228"/>
        <v>0.17384383378016086</v>
      </c>
      <c r="W344" s="8">
        <f t="shared" si="229"/>
        <v>0.12432975871313673</v>
      </c>
      <c r="X344" s="8">
        <f t="shared" si="230"/>
        <v>6.2835120643431636E-2</v>
      </c>
      <c r="Y344" s="8">
        <f t="shared" si="195"/>
        <v>4.1471179624664879E-2</v>
      </c>
      <c r="Z344" s="8">
        <f t="shared" si="196"/>
        <v>4.1638739946380697E-2</v>
      </c>
      <c r="AC344">
        <f>'From State&amp;Country +Charts'!BR357</f>
        <v>11936</v>
      </c>
      <c r="AD344">
        <f t="shared" si="231"/>
        <v>150533</v>
      </c>
      <c r="AE344" s="23">
        <f t="shared" si="232"/>
        <v>0.11990992681553769</v>
      </c>
      <c r="AG344">
        <f t="shared" si="233"/>
        <v>11936</v>
      </c>
      <c r="AH344">
        <v>4096</v>
      </c>
      <c r="AI344">
        <f t="shared" si="234"/>
        <v>7840</v>
      </c>
      <c r="AJ344">
        <f t="shared" si="235"/>
        <v>107869</v>
      </c>
      <c r="AK344">
        <f t="shared" si="236"/>
        <v>8989.0833333333339</v>
      </c>
      <c r="AL344">
        <f t="shared" si="237"/>
        <v>42664</v>
      </c>
      <c r="AM344" s="22">
        <v>9.224195710455764E-2</v>
      </c>
    </row>
    <row r="345" spans="1:39" x14ac:dyDescent="0.3">
      <c r="A345" s="47">
        <v>40909</v>
      </c>
      <c r="B345">
        <f>'From State&amp;Country +Charts'!H358</f>
        <v>1640</v>
      </c>
      <c r="D345">
        <f t="shared" si="225"/>
        <v>25901</v>
      </c>
      <c r="F345">
        <f>'From State&amp;Country +Charts'!AN358</f>
        <v>1167</v>
      </c>
      <c r="H345">
        <f t="shared" si="226"/>
        <v>17963</v>
      </c>
      <c r="J345">
        <f>'From State&amp;Country +Charts'!AT358</f>
        <v>512</v>
      </c>
      <c r="L345">
        <f t="shared" si="227"/>
        <v>8202</v>
      </c>
      <c r="N345">
        <f>'From State&amp;Country +Charts'!F358</f>
        <v>408</v>
      </c>
      <c r="P345">
        <f t="shared" si="223"/>
        <v>6390</v>
      </c>
      <c r="R345">
        <f>'From State&amp;Country +Charts'!O358</f>
        <v>378</v>
      </c>
      <c r="T345">
        <f t="shared" si="224"/>
        <v>5933</v>
      </c>
      <c r="V345" s="8">
        <f t="shared" si="228"/>
        <v>0.17773924352443915</v>
      </c>
      <c r="W345" s="8">
        <f t="shared" si="229"/>
        <v>0.12647664462989053</v>
      </c>
      <c r="X345" s="8">
        <f t="shared" si="230"/>
        <v>5.5489324807629782E-2</v>
      </c>
      <c r="Y345" s="8">
        <f t="shared" si="195"/>
        <v>4.4218055706079985E-2</v>
      </c>
      <c r="Z345" s="8">
        <f t="shared" si="196"/>
        <v>4.0966728080632925E-2</v>
      </c>
      <c r="AC345">
        <f>'From State&amp;Country +Charts'!BR358</f>
        <v>9227</v>
      </c>
      <c r="AD345">
        <f t="shared" si="231"/>
        <v>146068</v>
      </c>
      <c r="AE345" s="23">
        <f t="shared" si="232"/>
        <v>-0.32610283377154548</v>
      </c>
      <c r="AG345">
        <f t="shared" si="233"/>
        <v>9227</v>
      </c>
      <c r="AH345">
        <v>1716</v>
      </c>
      <c r="AI345">
        <f t="shared" si="234"/>
        <v>7511</v>
      </c>
      <c r="AJ345">
        <f t="shared" si="235"/>
        <v>103905</v>
      </c>
      <c r="AK345">
        <f t="shared" si="236"/>
        <v>8658.75</v>
      </c>
      <c r="AL345">
        <f t="shared" si="237"/>
        <v>42163</v>
      </c>
      <c r="AM345" s="22">
        <v>9.5480654600628587E-2</v>
      </c>
    </row>
    <row r="346" spans="1:39" x14ac:dyDescent="0.3">
      <c r="A346" s="47">
        <v>40940</v>
      </c>
      <c r="B346">
        <f>'From State&amp;Country +Charts'!H359</f>
        <v>1801</v>
      </c>
      <c r="D346">
        <f t="shared" si="225"/>
        <v>25796</v>
      </c>
      <c r="F346">
        <f>'From State&amp;Country +Charts'!AN359</f>
        <v>1361</v>
      </c>
      <c r="H346">
        <f t="shared" si="226"/>
        <v>17718</v>
      </c>
      <c r="J346">
        <f>'From State&amp;Country +Charts'!AT359</f>
        <v>674</v>
      </c>
      <c r="L346">
        <f t="shared" si="227"/>
        <v>8266</v>
      </c>
      <c r="N346">
        <f>'From State&amp;Country +Charts'!F359</f>
        <v>489</v>
      </c>
      <c r="P346">
        <f t="shared" si="223"/>
        <v>6456</v>
      </c>
      <c r="R346">
        <f>'From State&amp;Country +Charts'!O359</f>
        <v>464</v>
      </c>
      <c r="T346">
        <f t="shared" si="224"/>
        <v>5900</v>
      </c>
      <c r="V346" s="8">
        <f t="shared" si="228"/>
        <v>0.16966556759302873</v>
      </c>
      <c r="W346" s="8">
        <f t="shared" si="229"/>
        <v>0.12821479039095621</v>
      </c>
      <c r="X346" s="8">
        <f t="shared" si="230"/>
        <v>6.34950541686293E-2</v>
      </c>
      <c r="Y346" s="8">
        <f t="shared" si="195"/>
        <v>4.6066886481394252E-2</v>
      </c>
      <c r="Z346" s="8">
        <f t="shared" si="196"/>
        <v>4.3711728685821953E-2</v>
      </c>
      <c r="AC346">
        <f>'From State&amp;Country +Charts'!BR359</f>
        <v>10615</v>
      </c>
      <c r="AD346">
        <f t="shared" si="231"/>
        <v>145446</v>
      </c>
      <c r="AE346" s="23">
        <f t="shared" si="232"/>
        <v>-5.5352852184746837E-2</v>
      </c>
      <c r="AG346">
        <f t="shared" si="233"/>
        <v>10615</v>
      </c>
      <c r="AH346">
        <v>4882</v>
      </c>
      <c r="AI346">
        <f t="shared" si="234"/>
        <v>5733</v>
      </c>
      <c r="AJ346">
        <f t="shared" si="235"/>
        <v>101104</v>
      </c>
      <c r="AK346">
        <f t="shared" si="236"/>
        <v>8425.3333333333339</v>
      </c>
      <c r="AL346">
        <f t="shared" si="237"/>
        <v>44342</v>
      </c>
      <c r="AM346" s="22">
        <v>8.5350918511540266E-2</v>
      </c>
    </row>
    <row r="347" spans="1:39" x14ac:dyDescent="0.3">
      <c r="A347" s="47">
        <v>40969</v>
      </c>
      <c r="B347">
        <f>'From State&amp;Country +Charts'!H360</f>
        <v>2337</v>
      </c>
      <c r="D347">
        <f t="shared" si="225"/>
        <v>26042</v>
      </c>
      <c r="F347">
        <f>'From State&amp;Country +Charts'!AN360</f>
        <v>1737</v>
      </c>
      <c r="H347">
        <f t="shared" si="226"/>
        <v>17647</v>
      </c>
      <c r="J347">
        <f>'From State&amp;Country +Charts'!AT360</f>
        <v>825</v>
      </c>
      <c r="L347">
        <f t="shared" si="227"/>
        <v>8456</v>
      </c>
      <c r="N347">
        <f>'From State&amp;Country +Charts'!F360</f>
        <v>610</v>
      </c>
      <c r="P347">
        <f t="shared" si="223"/>
        <v>6600</v>
      </c>
      <c r="R347">
        <f>'From State&amp;Country +Charts'!O360</f>
        <v>633</v>
      </c>
      <c r="T347">
        <f t="shared" si="224"/>
        <v>6054</v>
      </c>
      <c r="V347" s="8">
        <f t="shared" si="228"/>
        <v>0.17257421355782013</v>
      </c>
      <c r="W347" s="8">
        <f t="shared" si="229"/>
        <v>0.12826761187416924</v>
      </c>
      <c r="X347" s="8">
        <f t="shared" si="230"/>
        <v>6.0921577315019938E-2</v>
      </c>
      <c r="Y347" s="8">
        <f t="shared" si="195"/>
        <v>4.5045045045045043E-2</v>
      </c>
      <c r="Z347" s="8">
        <f t="shared" si="196"/>
        <v>4.6743464776251659E-2</v>
      </c>
      <c r="AC347">
        <f>'From State&amp;Country +Charts'!BR360</f>
        <v>13542</v>
      </c>
      <c r="AD347">
        <f t="shared" si="231"/>
        <v>146788</v>
      </c>
      <c r="AE347" s="23">
        <f t="shared" si="232"/>
        <v>0.1100000000000001</v>
      </c>
      <c r="AG347">
        <f t="shared" si="233"/>
        <v>13542</v>
      </c>
      <c r="AH347">
        <v>4451</v>
      </c>
      <c r="AI347">
        <f t="shared" si="234"/>
        <v>9091</v>
      </c>
      <c r="AJ347">
        <f t="shared" si="235"/>
        <v>100643</v>
      </c>
      <c r="AK347">
        <f t="shared" si="236"/>
        <v>8386.9166666666661</v>
      </c>
      <c r="AL347">
        <f t="shared" si="237"/>
        <v>46145</v>
      </c>
      <c r="AM347" s="22">
        <v>8.5880962930143259E-2</v>
      </c>
    </row>
    <row r="348" spans="1:39" x14ac:dyDescent="0.3">
      <c r="A348" s="47">
        <v>41000</v>
      </c>
      <c r="B348">
        <f>'From State&amp;Country +Charts'!H361</f>
        <v>1696</v>
      </c>
      <c r="D348">
        <f t="shared" ref="D348:D353" si="238">SUM(B337:B348)</f>
        <v>25239</v>
      </c>
      <c r="F348">
        <f>'From State&amp;Country +Charts'!AN361</f>
        <v>1302</v>
      </c>
      <c r="H348">
        <f t="shared" ref="H348:H353" si="239">SUM(F337:F348)</f>
        <v>17386</v>
      </c>
      <c r="J348">
        <f>'From State&amp;Country +Charts'!AT361</f>
        <v>634</v>
      </c>
      <c r="L348">
        <f t="shared" ref="L348:L353" si="240">SUM(J337:J348)</f>
        <v>8388</v>
      </c>
      <c r="N348">
        <f>'From State&amp;Country +Charts'!F361</f>
        <v>526</v>
      </c>
      <c r="P348">
        <f t="shared" si="223"/>
        <v>6534</v>
      </c>
      <c r="R348">
        <f>'From State&amp;Country +Charts'!O361</f>
        <v>395</v>
      </c>
      <c r="T348">
        <f t="shared" si="224"/>
        <v>5838</v>
      </c>
      <c r="V348" s="8">
        <f t="shared" ref="V348:V353" si="241">B348/AC348</f>
        <v>0.16456433145740346</v>
      </c>
      <c r="W348" s="8">
        <f t="shared" ref="W348:W353" si="242">F348/AC348</f>
        <v>0.12633417426741703</v>
      </c>
      <c r="X348" s="8">
        <f t="shared" ref="X348:X353" si="243">J348/AC348</f>
        <v>6.1517562584902E-2</v>
      </c>
      <c r="Y348" s="8">
        <f t="shared" si="195"/>
        <v>5.1038230157189987E-2</v>
      </c>
      <c r="Z348" s="8">
        <f t="shared" si="196"/>
        <v>3.8327188045798564E-2</v>
      </c>
      <c r="AC348">
        <f>'From State&amp;Country +Charts'!BR361</f>
        <v>10306</v>
      </c>
      <c r="AD348">
        <f t="shared" ref="AD348:AD353" si="244">SUM(AC337:AC348)</f>
        <v>144110</v>
      </c>
      <c r="AE348" s="23">
        <f t="shared" ref="AE348:AE353" si="245">(AC348/AC336)-1</f>
        <v>-0.20625385089340731</v>
      </c>
      <c r="AG348">
        <f t="shared" ref="AG348:AG353" si="246">AC348</f>
        <v>10306</v>
      </c>
      <c r="AH348">
        <v>2846</v>
      </c>
      <c r="AI348">
        <f t="shared" ref="AI348:AI353" si="247">AG348-AH348</f>
        <v>7460</v>
      </c>
      <c r="AJ348">
        <f t="shared" ref="AJ348:AJ353" si="248">SUM(AI337:AI348)</f>
        <v>100226</v>
      </c>
      <c r="AK348">
        <f t="shared" ref="AK348:AK353" si="249">AJ348/12</f>
        <v>8352.1666666666661</v>
      </c>
      <c r="AL348">
        <f t="shared" ref="AL348:AL353" si="250">SUM(AH337:AH348)</f>
        <v>43884</v>
      </c>
      <c r="AM348" s="22">
        <v>8.684261595187269E-2</v>
      </c>
    </row>
    <row r="349" spans="1:39" x14ac:dyDescent="0.3">
      <c r="A349" s="47">
        <v>41030</v>
      </c>
      <c r="B349">
        <f>'From State&amp;Country +Charts'!H362</f>
        <v>1832</v>
      </c>
      <c r="D349">
        <f t="shared" si="238"/>
        <v>25238</v>
      </c>
      <c r="F349">
        <f>'From State&amp;Country +Charts'!AN362</f>
        <v>1287</v>
      </c>
      <c r="H349">
        <f t="shared" si="239"/>
        <v>17407</v>
      </c>
      <c r="J349">
        <f>'From State&amp;Country +Charts'!AT362</f>
        <v>598</v>
      </c>
      <c r="L349">
        <f t="shared" si="240"/>
        <v>8401</v>
      </c>
      <c r="N349">
        <f>'From State&amp;Country +Charts'!F362</f>
        <v>517</v>
      </c>
      <c r="P349">
        <f t="shared" si="223"/>
        <v>6558</v>
      </c>
      <c r="R349">
        <f>'From State&amp;Country +Charts'!O362</f>
        <v>415</v>
      </c>
      <c r="T349">
        <f t="shared" si="224"/>
        <v>5854</v>
      </c>
      <c r="V349" s="8">
        <f t="shared" si="241"/>
        <v>0.17840101275684098</v>
      </c>
      <c r="W349" s="8">
        <f t="shared" si="242"/>
        <v>0.12532865907099036</v>
      </c>
      <c r="X349" s="8">
        <f t="shared" si="243"/>
        <v>5.8233518356217741E-2</v>
      </c>
      <c r="Y349" s="8">
        <f t="shared" si="195"/>
        <v>5.0345700652449116E-2</v>
      </c>
      <c r="Z349" s="8">
        <f t="shared" si="196"/>
        <v>4.0412893173629373E-2</v>
      </c>
      <c r="AC349">
        <f>'From State&amp;Country +Charts'!BR362</f>
        <v>10269</v>
      </c>
      <c r="AD349">
        <f t="shared" si="244"/>
        <v>144162</v>
      </c>
      <c r="AE349" s="23">
        <f t="shared" si="245"/>
        <v>5.0895566213173815E-3</v>
      </c>
      <c r="AG349">
        <f t="shared" si="246"/>
        <v>10269</v>
      </c>
      <c r="AH349">
        <v>3127</v>
      </c>
      <c r="AI349">
        <f t="shared" si="247"/>
        <v>7142</v>
      </c>
      <c r="AJ349">
        <f t="shared" si="248"/>
        <v>98053</v>
      </c>
      <c r="AK349">
        <f t="shared" si="249"/>
        <v>8171.083333333333</v>
      </c>
      <c r="AL349">
        <f t="shared" si="250"/>
        <v>46109</v>
      </c>
      <c r="AM349" s="22">
        <v>9.2121920342779232E-2</v>
      </c>
    </row>
    <row r="350" spans="1:39" x14ac:dyDescent="0.3">
      <c r="A350" s="47">
        <v>41061</v>
      </c>
      <c r="B350">
        <f>'From State&amp;Country +Charts'!H363</f>
        <v>2460</v>
      </c>
      <c r="D350">
        <f t="shared" si="238"/>
        <v>25593</v>
      </c>
      <c r="F350">
        <f>'From State&amp;Country +Charts'!AN363</f>
        <v>1623</v>
      </c>
      <c r="H350">
        <f t="shared" si="239"/>
        <v>17673</v>
      </c>
      <c r="J350">
        <f>'From State&amp;Country +Charts'!AT363</f>
        <v>875</v>
      </c>
      <c r="L350">
        <f t="shared" si="240"/>
        <v>8594</v>
      </c>
      <c r="N350">
        <f>'From State&amp;Country +Charts'!F363</f>
        <v>643</v>
      </c>
      <c r="P350">
        <f t="shared" si="223"/>
        <v>6669</v>
      </c>
      <c r="R350">
        <f>'From State&amp;Country +Charts'!O363</f>
        <v>600</v>
      </c>
      <c r="T350">
        <f t="shared" si="224"/>
        <v>6009</v>
      </c>
      <c r="V350" s="8">
        <f t="shared" si="241"/>
        <v>0.17336152219873149</v>
      </c>
      <c r="W350" s="8">
        <f t="shared" si="242"/>
        <v>0.11437632135306554</v>
      </c>
      <c r="X350" s="8">
        <f t="shared" si="243"/>
        <v>6.1663143058491895E-2</v>
      </c>
      <c r="Y350" s="8">
        <f t="shared" si="195"/>
        <v>4.5313601127554615E-2</v>
      </c>
      <c r="Z350" s="8">
        <f t="shared" si="196"/>
        <v>4.2283298097251586E-2</v>
      </c>
      <c r="AC350">
        <f>'From State&amp;Country +Charts'!BR363</f>
        <v>14190</v>
      </c>
      <c r="AD350">
        <f t="shared" si="244"/>
        <v>146482</v>
      </c>
      <c r="AE350" s="23">
        <f t="shared" si="245"/>
        <v>0.19545071609098574</v>
      </c>
      <c r="AG350">
        <f t="shared" si="246"/>
        <v>14190</v>
      </c>
      <c r="AH350">
        <v>3756</v>
      </c>
      <c r="AI350">
        <f t="shared" si="247"/>
        <v>10434</v>
      </c>
      <c r="AJ350">
        <f t="shared" si="248"/>
        <v>102022</v>
      </c>
      <c r="AK350">
        <f t="shared" si="249"/>
        <v>8501.8333333333339</v>
      </c>
      <c r="AL350">
        <f t="shared" si="250"/>
        <v>44460</v>
      </c>
      <c r="AM350" s="22">
        <v>8.4566596194503171E-2</v>
      </c>
    </row>
    <row r="351" spans="1:39" x14ac:dyDescent="0.3">
      <c r="A351" s="47">
        <v>41091</v>
      </c>
      <c r="B351">
        <f>'From State&amp;Country +Charts'!H364</f>
        <v>2301</v>
      </c>
      <c r="D351">
        <f t="shared" si="238"/>
        <v>25155</v>
      </c>
      <c r="F351">
        <f>'From State&amp;Country +Charts'!AN364</f>
        <v>1412</v>
      </c>
      <c r="H351">
        <f t="shared" si="239"/>
        <v>17237</v>
      </c>
      <c r="J351">
        <f>'From State&amp;Country +Charts'!AT364</f>
        <v>751</v>
      </c>
      <c r="L351">
        <f t="shared" si="240"/>
        <v>8432</v>
      </c>
      <c r="N351">
        <f>'From State&amp;Country +Charts'!F364</f>
        <v>509</v>
      </c>
      <c r="P351">
        <f t="shared" si="223"/>
        <v>6474</v>
      </c>
      <c r="R351">
        <f>'From State&amp;Country +Charts'!O364</f>
        <v>425</v>
      </c>
      <c r="T351">
        <f t="shared" si="224"/>
        <v>5817</v>
      </c>
      <c r="V351" s="8">
        <f t="shared" si="241"/>
        <v>0.18473025048169556</v>
      </c>
      <c r="W351" s="8">
        <f t="shared" si="242"/>
        <v>0.11335902376364804</v>
      </c>
      <c r="X351" s="8">
        <f t="shared" si="243"/>
        <v>6.0292228644829804E-2</v>
      </c>
      <c r="Y351" s="8">
        <f t="shared" si="195"/>
        <v>4.0863840719332051E-2</v>
      </c>
      <c r="Z351" s="8">
        <f t="shared" si="196"/>
        <v>3.4120102761721262E-2</v>
      </c>
      <c r="AC351">
        <f>'From State&amp;Country +Charts'!BR364</f>
        <v>12456</v>
      </c>
      <c r="AD351">
        <f t="shared" si="244"/>
        <v>143445</v>
      </c>
      <c r="AE351" s="23">
        <f t="shared" si="245"/>
        <v>-0.19602401084360677</v>
      </c>
      <c r="AG351">
        <f t="shared" si="246"/>
        <v>12456</v>
      </c>
      <c r="AH351">
        <v>3700</v>
      </c>
      <c r="AI351">
        <f t="shared" si="247"/>
        <v>8756</v>
      </c>
      <c r="AJ351">
        <f t="shared" si="248"/>
        <v>97626</v>
      </c>
      <c r="AK351">
        <f t="shared" si="249"/>
        <v>8135.5</v>
      </c>
      <c r="AL351">
        <f t="shared" si="250"/>
        <v>45819</v>
      </c>
      <c r="AM351" s="22">
        <v>8.2771355170199096E-2</v>
      </c>
    </row>
    <row r="352" spans="1:39" x14ac:dyDescent="0.3">
      <c r="A352" s="47">
        <v>41122</v>
      </c>
      <c r="B352">
        <f>'From State&amp;Country +Charts'!H365</f>
        <v>2472</v>
      </c>
      <c r="D352">
        <f t="shared" si="238"/>
        <v>25146</v>
      </c>
      <c r="F352">
        <f>'From State&amp;Country +Charts'!AN365</f>
        <v>1603</v>
      </c>
      <c r="H352">
        <f t="shared" si="239"/>
        <v>17391</v>
      </c>
      <c r="J352">
        <f>'From State&amp;Country +Charts'!AT365</f>
        <v>854</v>
      </c>
      <c r="L352">
        <f t="shared" si="240"/>
        <v>8536</v>
      </c>
      <c r="N352">
        <f>'From State&amp;Country +Charts'!F365</f>
        <v>660</v>
      </c>
      <c r="P352">
        <f t="shared" si="223"/>
        <v>6539</v>
      </c>
      <c r="R352">
        <f>'From State&amp;Country +Charts'!O365</f>
        <v>545</v>
      </c>
      <c r="T352">
        <f t="shared" si="224"/>
        <v>5842</v>
      </c>
      <c r="V352" s="8">
        <f t="shared" si="241"/>
        <v>0.17693794288168349</v>
      </c>
      <c r="W352" s="8">
        <f t="shared" si="242"/>
        <v>0.11473767088970009</v>
      </c>
      <c r="X352" s="8">
        <f t="shared" si="243"/>
        <v>6.1126619425953758E-2</v>
      </c>
      <c r="Y352" s="8">
        <f t="shared" si="195"/>
        <v>4.7240712905303843E-2</v>
      </c>
      <c r="Z352" s="8">
        <f t="shared" si="196"/>
        <v>3.9009376565743326E-2</v>
      </c>
      <c r="AC352">
        <f>'From State&amp;Country +Charts'!BR365</f>
        <v>13971</v>
      </c>
      <c r="AD352">
        <f t="shared" si="244"/>
        <v>143950</v>
      </c>
      <c r="AE352" s="23">
        <f t="shared" si="245"/>
        <v>3.7501856527550892E-2</v>
      </c>
      <c r="AG352">
        <f t="shared" si="246"/>
        <v>13971</v>
      </c>
      <c r="AH352">
        <v>3593</v>
      </c>
      <c r="AI352">
        <f t="shared" si="247"/>
        <v>10378</v>
      </c>
      <c r="AJ352">
        <f t="shared" si="248"/>
        <v>99569</v>
      </c>
      <c r="AK352">
        <f t="shared" si="249"/>
        <v>8297.4166666666661</v>
      </c>
      <c r="AL352">
        <f t="shared" si="250"/>
        <v>44381</v>
      </c>
      <c r="AM352" s="22">
        <v>8.281440125975234E-2</v>
      </c>
    </row>
    <row r="353" spans="1:39" x14ac:dyDescent="0.3">
      <c r="A353" s="47">
        <v>41153</v>
      </c>
      <c r="B353">
        <f>'From State&amp;Country +Charts'!H366</f>
        <v>3193</v>
      </c>
      <c r="D353">
        <f t="shared" si="238"/>
        <v>25942</v>
      </c>
      <c r="F353">
        <f>'From State&amp;Country +Charts'!AN366</f>
        <v>2226</v>
      </c>
      <c r="H353">
        <f t="shared" si="239"/>
        <v>18102</v>
      </c>
      <c r="J353">
        <f>'From State&amp;Country +Charts'!AT366</f>
        <v>1229</v>
      </c>
      <c r="L353">
        <f t="shared" si="240"/>
        <v>8989</v>
      </c>
      <c r="N353">
        <f>'From State&amp;Country +Charts'!F366</f>
        <v>815</v>
      </c>
      <c r="P353">
        <f t="shared" si="223"/>
        <v>6759</v>
      </c>
      <c r="R353">
        <f>'From State&amp;Country +Charts'!O366</f>
        <v>740</v>
      </c>
      <c r="T353">
        <f t="shared" si="224"/>
        <v>6061</v>
      </c>
      <c r="V353" s="8">
        <f t="shared" si="241"/>
        <v>0.16947083488137571</v>
      </c>
      <c r="W353" s="8">
        <f t="shared" si="242"/>
        <v>0.11814659519133804</v>
      </c>
      <c r="X353" s="8">
        <f t="shared" si="243"/>
        <v>6.5230083328910352E-2</v>
      </c>
      <c r="Y353" s="8">
        <f t="shared" si="195"/>
        <v>4.3256727349928345E-2</v>
      </c>
      <c r="Z353" s="8">
        <f t="shared" si="196"/>
        <v>3.9276046918953346E-2</v>
      </c>
      <c r="AC353">
        <f>'From State&amp;Country +Charts'!BR366</f>
        <v>18841</v>
      </c>
      <c r="AD353">
        <f t="shared" si="244"/>
        <v>149520</v>
      </c>
      <c r="AE353" s="23">
        <f t="shared" si="245"/>
        <v>0.41971215432145281</v>
      </c>
      <c r="AG353">
        <f t="shared" si="246"/>
        <v>18841</v>
      </c>
      <c r="AH353">
        <v>2671</v>
      </c>
      <c r="AI353">
        <f t="shared" si="247"/>
        <v>16170</v>
      </c>
      <c r="AJ353">
        <f t="shared" si="248"/>
        <v>106359</v>
      </c>
      <c r="AK353">
        <f t="shared" si="249"/>
        <v>8863.25</v>
      </c>
      <c r="AL353">
        <f t="shared" si="250"/>
        <v>43161</v>
      </c>
      <c r="AM353" s="22">
        <v>8.6460378960777032E-2</v>
      </c>
    </row>
    <row r="354" spans="1:39" x14ac:dyDescent="0.3">
      <c r="A354" s="47">
        <v>41183</v>
      </c>
      <c r="B354">
        <f>'From State&amp;Country +Charts'!H367</f>
        <v>2288</v>
      </c>
      <c r="D354">
        <f t="shared" ref="D354:D361" si="251">SUM(B343:B354)</f>
        <v>25718</v>
      </c>
      <c r="F354">
        <f>'From State&amp;Country +Charts'!AN367</f>
        <v>1680</v>
      </c>
      <c r="H354">
        <f t="shared" ref="H354:H361" si="252">SUM(F343:F354)</f>
        <v>17953</v>
      </c>
      <c r="J354">
        <f>'From State&amp;Country +Charts'!AT367</f>
        <v>787</v>
      </c>
      <c r="L354">
        <f t="shared" ref="L354:L361" si="253">SUM(J343:J354)</f>
        <v>9012</v>
      </c>
      <c r="N354">
        <f>'From State&amp;Country +Charts'!F367</f>
        <v>551</v>
      </c>
      <c r="P354">
        <f t="shared" si="223"/>
        <v>6618</v>
      </c>
      <c r="R354">
        <f>'From State&amp;Country +Charts'!O367</f>
        <v>546</v>
      </c>
      <c r="T354">
        <f t="shared" si="224"/>
        <v>6027</v>
      </c>
      <c r="V354" s="8">
        <f t="shared" ref="V354:V361" si="254">B354/AC354</f>
        <v>0.17183627487795719</v>
      </c>
      <c r="W354" s="8">
        <f t="shared" ref="W354:W361" si="255">F354/AC354</f>
        <v>0.12617348854675178</v>
      </c>
      <c r="X354" s="8">
        <f t="shared" ref="X354:X361" si="256">J354/AC354</f>
        <v>5.9106271122793839E-2</v>
      </c>
      <c r="Y354" s="8">
        <f t="shared" si="195"/>
        <v>4.1381900112654899E-2</v>
      </c>
      <c r="Z354" s="8">
        <f t="shared" si="196"/>
        <v>4.1006383777694333E-2</v>
      </c>
      <c r="AC354">
        <f>'From State&amp;Country +Charts'!BR367</f>
        <v>13315</v>
      </c>
      <c r="AD354" s="87">
        <f t="shared" ref="AD354:AD361" si="257">SUM(AC343:AC354)</f>
        <v>148033</v>
      </c>
      <c r="AE354" s="23">
        <f t="shared" ref="AE354:AE361" si="258">(AC354/AC342)-1</f>
        <v>-0.10045939737873255</v>
      </c>
      <c r="AG354">
        <f t="shared" ref="AG354:AG361" si="259">AC354</f>
        <v>13315</v>
      </c>
      <c r="AH354">
        <v>3894</v>
      </c>
      <c r="AI354">
        <f t="shared" ref="AI354:AI361" si="260">AG354-AH354</f>
        <v>9421</v>
      </c>
      <c r="AJ354">
        <f t="shared" ref="AJ354:AJ361" si="261">SUM(AI343:AI354)</f>
        <v>105874</v>
      </c>
      <c r="AK354">
        <f t="shared" ref="AK354:AK361" si="262">AJ354/12</f>
        <v>8822.8333333333339</v>
      </c>
      <c r="AL354">
        <f t="shared" ref="AL354:AL361" si="263">SUM(AH343:AH354)</f>
        <v>42159</v>
      </c>
      <c r="AM354" s="22">
        <v>9.2076605332331959E-2</v>
      </c>
    </row>
    <row r="355" spans="1:39" x14ac:dyDescent="0.3">
      <c r="A355" s="47">
        <v>41214</v>
      </c>
      <c r="B355">
        <f>'From State&amp;Country +Charts'!H368</f>
        <v>1582</v>
      </c>
      <c r="D355">
        <f t="shared" si="251"/>
        <v>25677</v>
      </c>
      <c r="F355">
        <f>'From State&amp;Country +Charts'!AN368</f>
        <v>1252</v>
      </c>
      <c r="H355">
        <f t="shared" si="252"/>
        <v>18134</v>
      </c>
      <c r="J355">
        <f>'From State&amp;Country +Charts'!AT368</f>
        <v>543</v>
      </c>
      <c r="L355">
        <f t="shared" si="253"/>
        <v>9032</v>
      </c>
      <c r="N355">
        <f>'From State&amp;Country +Charts'!F368</f>
        <v>388</v>
      </c>
      <c r="P355">
        <f t="shared" si="223"/>
        <v>6611</v>
      </c>
      <c r="R355">
        <f>'From State&amp;Country +Charts'!O368</f>
        <v>371</v>
      </c>
      <c r="T355">
        <f t="shared" si="224"/>
        <v>6009</v>
      </c>
      <c r="V355" s="8">
        <f t="shared" si="254"/>
        <v>0.17087923957658241</v>
      </c>
      <c r="W355" s="8">
        <f t="shared" si="255"/>
        <v>0.1352343918772953</v>
      </c>
      <c r="X355" s="8">
        <f t="shared" si="256"/>
        <v>5.8651976668826961E-2</v>
      </c>
      <c r="Y355" s="8">
        <f t="shared" si="195"/>
        <v>4.1909699719161808E-2</v>
      </c>
      <c r="Z355" s="8">
        <f t="shared" si="196"/>
        <v>4.0073449989198533E-2</v>
      </c>
      <c r="AC355">
        <f>'From State&amp;Country +Charts'!BR368</f>
        <v>9258</v>
      </c>
      <c r="AD355" s="87">
        <f t="shared" si="257"/>
        <v>147926</v>
      </c>
      <c r="AE355" s="23">
        <f t="shared" si="258"/>
        <v>-1.1425520555258917E-2</v>
      </c>
      <c r="AG355">
        <f t="shared" si="259"/>
        <v>9258</v>
      </c>
      <c r="AH355">
        <v>4117</v>
      </c>
      <c r="AI355">
        <f t="shared" si="260"/>
        <v>5141</v>
      </c>
      <c r="AJ355">
        <f t="shared" si="261"/>
        <v>105077</v>
      </c>
      <c r="AK355">
        <f t="shared" si="262"/>
        <v>8756.4166666666661</v>
      </c>
      <c r="AL355">
        <f t="shared" si="263"/>
        <v>42849</v>
      </c>
      <c r="AM355" s="22">
        <v>9.8941456038021167E-2</v>
      </c>
    </row>
    <row r="356" spans="1:39" x14ac:dyDescent="0.3">
      <c r="A356" s="47">
        <v>41244</v>
      </c>
      <c r="B356">
        <f>'From State&amp;Country +Charts'!H369</f>
        <v>2017</v>
      </c>
      <c r="D356">
        <f t="shared" si="251"/>
        <v>25619</v>
      </c>
      <c r="F356">
        <f>'From State&amp;Country +Charts'!AN369</f>
        <v>1516</v>
      </c>
      <c r="H356">
        <f t="shared" si="252"/>
        <v>18166</v>
      </c>
      <c r="J356">
        <f>'From State&amp;Country +Charts'!AT369</f>
        <v>699</v>
      </c>
      <c r="L356">
        <f t="shared" si="253"/>
        <v>8981</v>
      </c>
      <c r="N356">
        <f>'From State&amp;Country +Charts'!F369</f>
        <v>485</v>
      </c>
      <c r="P356">
        <f t="shared" si="223"/>
        <v>6601</v>
      </c>
      <c r="R356">
        <f>'From State&amp;Country +Charts'!O369</f>
        <v>487</v>
      </c>
      <c r="T356">
        <f t="shared" si="224"/>
        <v>5999</v>
      </c>
      <c r="V356" s="8">
        <f t="shared" si="254"/>
        <v>0.17262923656282095</v>
      </c>
      <c r="W356" s="8">
        <f t="shared" si="255"/>
        <v>0.12975008558712769</v>
      </c>
      <c r="X356" s="8">
        <f t="shared" si="256"/>
        <v>5.9825402259500171E-2</v>
      </c>
      <c r="Y356" s="8">
        <f t="shared" si="195"/>
        <v>4.1509756932557346E-2</v>
      </c>
      <c r="Z356" s="8">
        <f t="shared" si="196"/>
        <v>4.1680931187949334E-2</v>
      </c>
      <c r="AC356">
        <f>'From State&amp;Country +Charts'!BR369</f>
        <v>11684</v>
      </c>
      <c r="AD356" s="87">
        <f t="shared" si="257"/>
        <v>147674</v>
      </c>
      <c r="AE356" s="23">
        <f t="shared" si="258"/>
        <v>-2.1112600536193016E-2</v>
      </c>
      <c r="AG356">
        <f t="shared" si="259"/>
        <v>11684</v>
      </c>
      <c r="AH356">
        <v>2623</v>
      </c>
      <c r="AI356">
        <f t="shared" si="260"/>
        <v>9061</v>
      </c>
      <c r="AJ356">
        <f t="shared" si="261"/>
        <v>106298</v>
      </c>
      <c r="AK356">
        <f t="shared" si="262"/>
        <v>8858.1666666666661</v>
      </c>
      <c r="AL356">
        <f t="shared" si="263"/>
        <v>41376</v>
      </c>
      <c r="AM356" s="22">
        <v>9.525847312564191E-2</v>
      </c>
    </row>
    <row r="357" spans="1:39" x14ac:dyDescent="0.3">
      <c r="A357" s="47">
        <v>41275</v>
      </c>
      <c r="B357">
        <f>'From State&amp;Country +Charts'!H370</f>
        <v>1778</v>
      </c>
      <c r="D357">
        <f t="shared" si="251"/>
        <v>25757</v>
      </c>
      <c r="F357">
        <f>'From State&amp;Country +Charts'!AN370</f>
        <v>1345</v>
      </c>
      <c r="H357">
        <f t="shared" si="252"/>
        <v>18344</v>
      </c>
      <c r="J357">
        <f>'From State&amp;Country +Charts'!AT370</f>
        <v>582</v>
      </c>
      <c r="L357">
        <f t="shared" si="253"/>
        <v>9051</v>
      </c>
      <c r="N357">
        <f>'From State&amp;Country +Charts'!F370</f>
        <v>434</v>
      </c>
      <c r="P357">
        <f t="shared" si="223"/>
        <v>6627</v>
      </c>
      <c r="R357">
        <f>'From State&amp;Country +Charts'!O370</f>
        <v>368</v>
      </c>
      <c r="T357">
        <f t="shared" si="224"/>
        <v>5989</v>
      </c>
      <c r="V357" s="8">
        <f t="shared" si="254"/>
        <v>0.17936043579138505</v>
      </c>
      <c r="W357" s="8">
        <f t="shared" si="255"/>
        <v>0.13568041965096339</v>
      </c>
      <c r="X357" s="8">
        <f t="shared" si="256"/>
        <v>5.8710783819227279E-2</v>
      </c>
      <c r="Y357" s="8">
        <f t="shared" si="195"/>
        <v>4.3780893775849893E-2</v>
      </c>
      <c r="Z357" s="8">
        <f t="shared" si="196"/>
        <v>3.7122969837587005E-2</v>
      </c>
      <c r="AC357">
        <f>'From State&amp;Country +Charts'!BR370</f>
        <v>9913</v>
      </c>
      <c r="AD357" s="87">
        <f t="shared" si="257"/>
        <v>148360</v>
      </c>
      <c r="AE357" s="23">
        <f t="shared" si="258"/>
        <v>7.4347025035222725E-2</v>
      </c>
      <c r="AG357">
        <f t="shared" si="259"/>
        <v>9913</v>
      </c>
      <c r="AH357">
        <v>2237</v>
      </c>
      <c r="AI357">
        <f t="shared" si="260"/>
        <v>7676</v>
      </c>
      <c r="AJ357">
        <f t="shared" si="261"/>
        <v>106463</v>
      </c>
      <c r="AK357">
        <f t="shared" si="262"/>
        <v>8871.9166666666661</v>
      </c>
      <c r="AL357">
        <f t="shared" si="263"/>
        <v>41897</v>
      </c>
      <c r="AM357" s="22">
        <v>9.7447795823665889E-2</v>
      </c>
    </row>
    <row r="358" spans="1:39" x14ac:dyDescent="0.3">
      <c r="A358" s="47">
        <v>41306</v>
      </c>
      <c r="B358">
        <f>'From State&amp;Country +Charts'!H371</f>
        <v>1874</v>
      </c>
      <c r="D358">
        <f t="shared" si="251"/>
        <v>25830</v>
      </c>
      <c r="F358">
        <f>'From State&amp;Country +Charts'!AN371</f>
        <v>1529</v>
      </c>
      <c r="H358">
        <f t="shared" si="252"/>
        <v>18512</v>
      </c>
      <c r="J358">
        <f>'From State&amp;Country +Charts'!AT371</f>
        <v>624</v>
      </c>
      <c r="L358">
        <f t="shared" si="253"/>
        <v>9001</v>
      </c>
      <c r="N358">
        <f>'From State&amp;Country +Charts'!F371</f>
        <v>468</v>
      </c>
      <c r="P358">
        <f t="shared" si="223"/>
        <v>6606</v>
      </c>
      <c r="R358">
        <f>'From State&amp;Country +Charts'!O371</f>
        <v>443</v>
      </c>
      <c r="T358">
        <f t="shared" si="224"/>
        <v>5968</v>
      </c>
      <c r="V358" s="8">
        <f t="shared" si="254"/>
        <v>0.17607817344733628</v>
      </c>
      <c r="W358" s="8">
        <f t="shared" si="255"/>
        <v>0.14366250117448087</v>
      </c>
      <c r="X358" s="8">
        <f t="shared" si="256"/>
        <v>5.8630085502208024E-2</v>
      </c>
      <c r="Y358" s="8">
        <f t="shared" si="195"/>
        <v>4.3972564126656018E-2</v>
      </c>
      <c r="Z358" s="8">
        <f t="shared" si="196"/>
        <v>4.1623602367753455E-2</v>
      </c>
      <c r="AC358">
        <f>'From State&amp;Country +Charts'!BR371</f>
        <v>10643</v>
      </c>
      <c r="AD358" s="87">
        <f t="shared" si="257"/>
        <v>148388</v>
      </c>
      <c r="AE358" s="23">
        <f t="shared" si="258"/>
        <v>2.6377767310410416E-3</v>
      </c>
      <c r="AG358">
        <f t="shared" si="259"/>
        <v>10643</v>
      </c>
      <c r="AH358">
        <v>2671</v>
      </c>
      <c r="AI358">
        <f t="shared" si="260"/>
        <v>7972</v>
      </c>
      <c r="AJ358">
        <f t="shared" si="261"/>
        <v>108702</v>
      </c>
      <c r="AK358">
        <f t="shared" si="262"/>
        <v>9058.5</v>
      </c>
      <c r="AL358">
        <f t="shared" si="263"/>
        <v>39686</v>
      </c>
      <c r="AM358" s="22">
        <v>0.10899182561307902</v>
      </c>
    </row>
    <row r="359" spans="1:39" x14ac:dyDescent="0.3">
      <c r="A359" s="47">
        <v>41334</v>
      </c>
      <c r="B359">
        <f>'From State&amp;Country +Charts'!H372</f>
        <v>2447</v>
      </c>
      <c r="D359">
        <f t="shared" si="251"/>
        <v>25940</v>
      </c>
      <c r="F359">
        <f>'From State&amp;Country +Charts'!AN372</f>
        <v>1914</v>
      </c>
      <c r="H359">
        <f t="shared" si="252"/>
        <v>18689</v>
      </c>
      <c r="J359">
        <f>'From State&amp;Country +Charts'!AT372</f>
        <v>845</v>
      </c>
      <c r="L359">
        <f t="shared" si="253"/>
        <v>9021</v>
      </c>
      <c r="N359">
        <f>'From State&amp;Country +Charts'!F372</f>
        <v>581</v>
      </c>
      <c r="P359">
        <f t="shared" si="223"/>
        <v>6577</v>
      </c>
      <c r="R359">
        <f>'From State&amp;Country +Charts'!O372</f>
        <v>518</v>
      </c>
      <c r="T359">
        <f t="shared" si="224"/>
        <v>5853</v>
      </c>
      <c r="V359" s="8">
        <f t="shared" si="254"/>
        <v>0.18035082547169812</v>
      </c>
      <c r="W359" s="8">
        <f t="shared" si="255"/>
        <v>0.14106721698113209</v>
      </c>
      <c r="X359" s="8">
        <f t="shared" si="256"/>
        <v>6.2278891509433963E-2</v>
      </c>
      <c r="Y359" s="8">
        <f t="shared" si="195"/>
        <v>4.282134433962264E-2</v>
      </c>
      <c r="Z359" s="8">
        <f t="shared" si="196"/>
        <v>3.8178066037735846E-2</v>
      </c>
      <c r="AC359">
        <f>'From State&amp;Country +Charts'!BR372</f>
        <v>13568</v>
      </c>
      <c r="AD359" s="87">
        <f t="shared" si="257"/>
        <v>148414</v>
      </c>
      <c r="AE359" s="23">
        <f t="shared" si="258"/>
        <v>1.9199527396249749E-3</v>
      </c>
      <c r="AG359">
        <f t="shared" si="259"/>
        <v>13568</v>
      </c>
      <c r="AH359">
        <v>5527</v>
      </c>
      <c r="AI359">
        <f t="shared" si="260"/>
        <v>8041</v>
      </c>
      <c r="AJ359">
        <f t="shared" si="261"/>
        <v>107652</v>
      </c>
      <c r="AK359">
        <f t="shared" si="262"/>
        <v>8971</v>
      </c>
      <c r="AL359">
        <f t="shared" si="263"/>
        <v>40762</v>
      </c>
      <c r="AM359" s="22">
        <v>0.10495283018867925</v>
      </c>
    </row>
    <row r="360" spans="1:39" x14ac:dyDescent="0.3">
      <c r="A360" s="47">
        <v>41365</v>
      </c>
      <c r="B360">
        <f>'From State&amp;Country +Charts'!H373</f>
        <v>1943</v>
      </c>
      <c r="D360">
        <f t="shared" si="251"/>
        <v>26187</v>
      </c>
      <c r="F360">
        <f>'From State&amp;Country +Charts'!AN373</f>
        <v>1457</v>
      </c>
      <c r="H360">
        <f t="shared" si="252"/>
        <v>18844</v>
      </c>
      <c r="J360">
        <f>'From State&amp;Country +Charts'!AT373</f>
        <v>626</v>
      </c>
      <c r="L360">
        <f t="shared" si="253"/>
        <v>9013</v>
      </c>
      <c r="N360">
        <f>'From State&amp;Country +Charts'!F373</f>
        <v>427</v>
      </c>
      <c r="P360">
        <f t="shared" si="223"/>
        <v>6478</v>
      </c>
      <c r="R360">
        <f>'From State&amp;Country +Charts'!O373</f>
        <v>467</v>
      </c>
      <c r="T360">
        <f t="shared" si="224"/>
        <v>5925</v>
      </c>
      <c r="V360" s="8">
        <f t="shared" si="254"/>
        <v>0.18259562071233906</v>
      </c>
      <c r="W360" s="8">
        <f t="shared" si="255"/>
        <v>0.13692322150173855</v>
      </c>
      <c r="X360" s="8">
        <f t="shared" si="256"/>
        <v>5.8829057419415472E-2</v>
      </c>
      <c r="Y360" s="8">
        <f t="shared" si="195"/>
        <v>4.0127807536885628E-2</v>
      </c>
      <c r="Z360" s="8">
        <f t="shared" si="196"/>
        <v>4.3886852739404195E-2</v>
      </c>
      <c r="AC360">
        <f>'From State&amp;Country +Charts'!BR373</f>
        <v>10641</v>
      </c>
      <c r="AD360" s="87">
        <f t="shared" si="257"/>
        <v>148749</v>
      </c>
      <c r="AE360" s="23">
        <f t="shared" si="258"/>
        <v>3.2505336697069565E-2</v>
      </c>
      <c r="AG360">
        <f t="shared" si="259"/>
        <v>10641</v>
      </c>
      <c r="AH360">
        <v>4773</v>
      </c>
      <c r="AI360">
        <f t="shared" si="260"/>
        <v>5868</v>
      </c>
      <c r="AJ360">
        <f t="shared" si="261"/>
        <v>106060</v>
      </c>
      <c r="AK360">
        <f t="shared" si="262"/>
        <v>8838.3333333333339</v>
      </c>
      <c r="AL360">
        <f t="shared" si="263"/>
        <v>42689</v>
      </c>
      <c r="AM360" s="22">
        <v>0.10140024433793816</v>
      </c>
    </row>
    <row r="361" spans="1:39" x14ac:dyDescent="0.3">
      <c r="A361" s="47">
        <v>41395</v>
      </c>
      <c r="B361">
        <f>'From State&amp;Country +Charts'!H374</f>
        <v>1837</v>
      </c>
      <c r="D361">
        <f t="shared" si="251"/>
        <v>26192</v>
      </c>
      <c r="F361">
        <f>'From State&amp;Country +Charts'!AN374</f>
        <v>1327</v>
      </c>
      <c r="H361">
        <f t="shared" si="252"/>
        <v>18884</v>
      </c>
      <c r="J361">
        <f>'From State&amp;Country +Charts'!AT374</f>
        <v>588</v>
      </c>
      <c r="L361">
        <f t="shared" si="253"/>
        <v>9003</v>
      </c>
      <c r="N361">
        <f>'From State&amp;Country +Charts'!F374</f>
        <v>470</v>
      </c>
      <c r="P361">
        <f t="shared" si="223"/>
        <v>6431</v>
      </c>
      <c r="R361">
        <f>'From State&amp;Country +Charts'!O374</f>
        <v>414</v>
      </c>
      <c r="T361">
        <f t="shared" si="224"/>
        <v>5924</v>
      </c>
      <c r="V361" s="8">
        <f t="shared" si="254"/>
        <v>0.17913213066796685</v>
      </c>
      <c r="W361" s="8">
        <f t="shared" si="255"/>
        <v>0.12940029254022428</v>
      </c>
      <c r="X361" s="8">
        <f t="shared" si="256"/>
        <v>5.7337883959044371E-2</v>
      </c>
      <c r="Y361" s="8">
        <f t="shared" si="195"/>
        <v>4.5831301803998047E-2</v>
      </c>
      <c r="Z361" s="8">
        <f t="shared" si="196"/>
        <v>4.0370550950755729E-2</v>
      </c>
      <c r="AC361">
        <f>'From State&amp;Country +Charts'!BR374</f>
        <v>10255</v>
      </c>
      <c r="AD361" s="87">
        <f t="shared" si="257"/>
        <v>148735</v>
      </c>
      <c r="AE361" s="23">
        <f t="shared" si="258"/>
        <v>-1.3633265167007913E-3</v>
      </c>
      <c r="AG361">
        <f t="shared" si="259"/>
        <v>10255</v>
      </c>
      <c r="AH361">
        <v>6450</v>
      </c>
      <c r="AI361">
        <f t="shared" si="260"/>
        <v>3805</v>
      </c>
      <c r="AJ361">
        <f t="shared" si="261"/>
        <v>102723</v>
      </c>
      <c r="AK361">
        <f t="shared" si="262"/>
        <v>8560.25</v>
      </c>
      <c r="AL361">
        <f t="shared" si="263"/>
        <v>46012</v>
      </c>
      <c r="AM361" s="22">
        <v>0.10034129692832765</v>
      </c>
    </row>
    <row r="362" spans="1:39" x14ac:dyDescent="0.3">
      <c r="A362" s="47">
        <v>41426</v>
      </c>
      <c r="B362">
        <f>'From State&amp;Country +Charts'!H375</f>
        <v>2630</v>
      </c>
      <c r="D362">
        <f t="shared" ref="D362:D367" si="264">SUM(B351:B362)</f>
        <v>26362</v>
      </c>
      <c r="F362">
        <f>'From State&amp;Country +Charts'!AN375</f>
        <v>1752</v>
      </c>
      <c r="H362">
        <f t="shared" ref="H362:H367" si="265">SUM(F351:F362)</f>
        <v>19013</v>
      </c>
      <c r="J362">
        <f>'From State&amp;Country +Charts'!AT375</f>
        <v>820</v>
      </c>
      <c r="L362">
        <f t="shared" ref="L362:L367" si="266">SUM(J351:J362)</f>
        <v>8948</v>
      </c>
      <c r="N362">
        <f>'From State&amp;Country +Charts'!F375</f>
        <v>720</v>
      </c>
      <c r="P362">
        <f t="shared" si="223"/>
        <v>6508</v>
      </c>
      <c r="R362">
        <f>'From State&amp;Country +Charts'!O375</f>
        <v>572</v>
      </c>
      <c r="T362">
        <f t="shared" si="224"/>
        <v>5896</v>
      </c>
      <c r="V362" s="8">
        <f t="shared" ref="V362:V367" si="267">B362/AC362</f>
        <v>0.17561431623931623</v>
      </c>
      <c r="W362" s="8">
        <f t="shared" ref="W362:W367" si="268">F362/AC362</f>
        <v>0.11698717948717949</v>
      </c>
      <c r="X362" s="8">
        <f t="shared" ref="X362:X367" si="269">J362/AC362</f>
        <v>5.4754273504273504E-2</v>
      </c>
      <c r="Y362" s="8">
        <f t="shared" si="195"/>
        <v>4.807692307692308E-2</v>
      </c>
      <c r="Z362" s="8">
        <f t="shared" si="196"/>
        <v>3.8194444444444448E-2</v>
      </c>
      <c r="AC362">
        <f>'From State&amp;Country +Charts'!BR375</f>
        <v>14976</v>
      </c>
      <c r="AD362" s="87">
        <f t="shared" ref="AD362:AD368" si="270">SUM(AC351:AC362)</f>
        <v>149521</v>
      </c>
      <c r="AE362" s="23">
        <f t="shared" ref="AE362:AE367" si="271">(AC362/AC350)-1</f>
        <v>5.5391120507399583E-2</v>
      </c>
      <c r="AG362">
        <f t="shared" ref="AG362:AG367" si="272">AC362</f>
        <v>14976</v>
      </c>
      <c r="AH362">
        <v>5139</v>
      </c>
      <c r="AI362">
        <f t="shared" ref="AI362:AI367" si="273">AG362-AH362</f>
        <v>9837</v>
      </c>
      <c r="AJ362">
        <f t="shared" ref="AJ362:AJ368" si="274">SUM(AI351:AI362)</f>
        <v>102126</v>
      </c>
      <c r="AK362">
        <f t="shared" ref="AK362:AK368" si="275">AJ362/12</f>
        <v>8510.5</v>
      </c>
      <c r="AL362">
        <f t="shared" ref="AL362:AL367" si="276">SUM(AH351:AH362)</f>
        <v>47395</v>
      </c>
      <c r="AM362" s="22">
        <v>8.9142628205128208E-2</v>
      </c>
    </row>
    <row r="363" spans="1:39" x14ac:dyDescent="0.3">
      <c r="A363" s="47">
        <v>41456</v>
      </c>
      <c r="B363">
        <f>'From State&amp;Country +Charts'!H376</f>
        <v>2406</v>
      </c>
      <c r="D363">
        <f t="shared" si="264"/>
        <v>26467</v>
      </c>
      <c r="F363">
        <f>'From State&amp;Country +Charts'!AN376</f>
        <v>1436</v>
      </c>
      <c r="H363">
        <f t="shared" si="265"/>
        <v>19037</v>
      </c>
      <c r="J363">
        <f>'From State&amp;Country +Charts'!AT376</f>
        <v>761</v>
      </c>
      <c r="L363">
        <f t="shared" si="266"/>
        <v>8958</v>
      </c>
      <c r="N363">
        <f>'From State&amp;Country +Charts'!F376</f>
        <v>560</v>
      </c>
      <c r="P363">
        <f t="shared" si="223"/>
        <v>6559</v>
      </c>
      <c r="R363">
        <f>'From State&amp;Country +Charts'!O376</f>
        <v>477</v>
      </c>
      <c r="T363">
        <f t="shared" si="224"/>
        <v>5948</v>
      </c>
      <c r="V363" s="8">
        <f t="shared" si="267"/>
        <v>0.18838083307234577</v>
      </c>
      <c r="W363" s="8">
        <f t="shared" si="268"/>
        <v>0.11243344816786721</v>
      </c>
      <c r="X363" s="8">
        <f t="shared" si="269"/>
        <v>5.9583463827121826E-2</v>
      </c>
      <c r="Y363" s="8">
        <f t="shared" si="195"/>
        <v>4.3845912934544318E-2</v>
      </c>
      <c r="Z363" s="8">
        <f t="shared" si="196"/>
        <v>3.734732226746007E-2</v>
      </c>
      <c r="AC363">
        <f>'From State&amp;Country +Charts'!BR376</f>
        <v>12772</v>
      </c>
      <c r="AD363" s="87">
        <f t="shared" si="270"/>
        <v>149837</v>
      </c>
      <c r="AE363" s="23">
        <f t="shared" si="271"/>
        <v>2.536929993577397E-2</v>
      </c>
      <c r="AG363">
        <f t="shared" si="272"/>
        <v>12772</v>
      </c>
      <c r="AH363">
        <v>4270</v>
      </c>
      <c r="AI363">
        <f t="shared" si="273"/>
        <v>8502</v>
      </c>
      <c r="AJ363">
        <f t="shared" si="274"/>
        <v>101872</v>
      </c>
      <c r="AK363">
        <f t="shared" si="275"/>
        <v>8489.3333333333339</v>
      </c>
      <c r="AL363">
        <f t="shared" si="276"/>
        <v>47965</v>
      </c>
      <c r="AM363" s="22">
        <v>9.113686188537426E-2</v>
      </c>
    </row>
    <row r="364" spans="1:39" x14ac:dyDescent="0.3">
      <c r="A364" s="47">
        <v>41487</v>
      </c>
      <c r="B364">
        <f>'From State&amp;Country +Charts'!H377</f>
        <v>3258</v>
      </c>
      <c r="D364">
        <f t="shared" si="264"/>
        <v>27253</v>
      </c>
      <c r="F364">
        <f>'From State&amp;Country +Charts'!AN377</f>
        <v>1764</v>
      </c>
      <c r="H364">
        <f t="shared" si="265"/>
        <v>19198</v>
      </c>
      <c r="J364">
        <f>'From State&amp;Country +Charts'!AT377</f>
        <v>1070</v>
      </c>
      <c r="L364">
        <f t="shared" si="266"/>
        <v>9174</v>
      </c>
      <c r="N364">
        <f>'From State&amp;Country +Charts'!F377</f>
        <v>756</v>
      </c>
      <c r="P364">
        <f t="shared" si="223"/>
        <v>6655</v>
      </c>
      <c r="R364">
        <f>'From State&amp;Country +Charts'!O377</f>
        <v>617</v>
      </c>
      <c r="T364">
        <f t="shared" si="224"/>
        <v>6020</v>
      </c>
      <c r="V364" s="8">
        <f t="shared" si="267"/>
        <v>0.18739215460715519</v>
      </c>
      <c r="W364" s="8">
        <f t="shared" si="268"/>
        <v>0.10146094558840446</v>
      </c>
      <c r="X364" s="8">
        <f t="shared" si="269"/>
        <v>6.1543770850109286E-2</v>
      </c>
      <c r="Y364" s="8">
        <f t="shared" si="195"/>
        <v>4.3483262395030482E-2</v>
      </c>
      <c r="Z364" s="8">
        <f t="shared" si="196"/>
        <v>3.5488323938801337E-2</v>
      </c>
      <c r="AC364">
        <f>'From State&amp;Country +Charts'!BR377</f>
        <v>17386</v>
      </c>
      <c r="AD364" s="87">
        <f t="shared" si="270"/>
        <v>153252</v>
      </c>
      <c r="AE364" s="23">
        <f t="shared" si="271"/>
        <v>0.24443490086607977</v>
      </c>
      <c r="AG364">
        <f t="shared" si="272"/>
        <v>17386</v>
      </c>
      <c r="AH364">
        <v>2952</v>
      </c>
      <c r="AI364">
        <f t="shared" si="273"/>
        <v>14434</v>
      </c>
      <c r="AJ364">
        <f t="shared" si="274"/>
        <v>105928</v>
      </c>
      <c r="AK364">
        <f t="shared" si="275"/>
        <v>8827.3333333333339</v>
      </c>
      <c r="AL364">
        <f t="shared" si="276"/>
        <v>47324</v>
      </c>
      <c r="AM364" s="22">
        <v>8.3572989761877367E-2</v>
      </c>
    </row>
    <row r="365" spans="1:39" x14ac:dyDescent="0.3">
      <c r="A365" s="47">
        <v>41518</v>
      </c>
      <c r="B365">
        <f>'From State&amp;Country +Charts'!H378</f>
        <v>2651</v>
      </c>
      <c r="D365">
        <f t="shared" si="264"/>
        <v>26711</v>
      </c>
      <c r="F365">
        <f>'From State&amp;Country +Charts'!AN378</f>
        <v>1529</v>
      </c>
      <c r="H365">
        <f t="shared" si="265"/>
        <v>18501</v>
      </c>
      <c r="J365">
        <f>'From State&amp;Country +Charts'!AT378</f>
        <v>802</v>
      </c>
      <c r="L365">
        <f t="shared" si="266"/>
        <v>8747</v>
      </c>
      <c r="N365">
        <f>'From State&amp;Country +Charts'!F378</f>
        <v>649</v>
      </c>
      <c r="P365">
        <f t="shared" si="223"/>
        <v>6489</v>
      </c>
      <c r="R365">
        <f>'From State&amp;Country +Charts'!O378</f>
        <v>495</v>
      </c>
      <c r="T365">
        <f t="shared" si="224"/>
        <v>5775</v>
      </c>
      <c r="V365" s="8">
        <f t="shared" si="267"/>
        <v>0.18419955530850474</v>
      </c>
      <c r="W365" s="8">
        <f t="shared" si="268"/>
        <v>0.10623957754307949</v>
      </c>
      <c r="X365" s="8">
        <f t="shared" si="269"/>
        <v>5.5725403001667596E-2</v>
      </c>
      <c r="Y365" s="8">
        <f t="shared" si="195"/>
        <v>4.5094496942745969E-2</v>
      </c>
      <c r="Z365" s="8">
        <f t="shared" si="196"/>
        <v>3.4394107837687607E-2</v>
      </c>
      <c r="AC365">
        <f>'From State&amp;Country +Charts'!BR378</f>
        <v>14392</v>
      </c>
      <c r="AD365" s="87">
        <f t="shared" si="270"/>
        <v>148803</v>
      </c>
      <c r="AE365" s="23">
        <f t="shared" si="271"/>
        <v>-0.23613396316543711</v>
      </c>
      <c r="AG365">
        <f t="shared" si="272"/>
        <v>14392</v>
      </c>
      <c r="AH365">
        <v>7274</v>
      </c>
      <c r="AI365">
        <f t="shared" si="273"/>
        <v>7118</v>
      </c>
      <c r="AJ365">
        <f t="shared" si="274"/>
        <v>96876</v>
      </c>
      <c r="AK365">
        <f t="shared" si="275"/>
        <v>8073</v>
      </c>
      <c r="AL365">
        <f t="shared" si="276"/>
        <v>51927</v>
      </c>
      <c r="AM365" s="22">
        <v>8.7618121178432457E-2</v>
      </c>
    </row>
    <row r="366" spans="1:39" x14ac:dyDescent="0.3">
      <c r="A366" s="47">
        <v>41548</v>
      </c>
      <c r="B366">
        <f>'From State&amp;Country +Charts'!H379</f>
        <v>2310</v>
      </c>
      <c r="D366">
        <f t="shared" si="264"/>
        <v>26733</v>
      </c>
      <c r="F366">
        <f>'From State&amp;Country +Charts'!AN379</f>
        <v>1480</v>
      </c>
      <c r="H366">
        <f t="shared" si="265"/>
        <v>18301</v>
      </c>
      <c r="J366">
        <f>'From State&amp;Country +Charts'!AT379</f>
        <v>721</v>
      </c>
      <c r="L366">
        <f t="shared" si="266"/>
        <v>8681</v>
      </c>
      <c r="N366">
        <f>'From State&amp;Country +Charts'!F379</f>
        <v>573</v>
      </c>
      <c r="P366">
        <f t="shared" si="223"/>
        <v>6511</v>
      </c>
      <c r="R366">
        <f>'From State&amp;Country +Charts'!O379</f>
        <v>482</v>
      </c>
      <c r="T366">
        <f t="shared" si="224"/>
        <v>5711</v>
      </c>
      <c r="V366" s="8">
        <f t="shared" si="267"/>
        <v>0.18008887502923521</v>
      </c>
      <c r="W366" s="8">
        <f t="shared" si="268"/>
        <v>0.11538161690184766</v>
      </c>
      <c r="X366" s="8">
        <f t="shared" si="269"/>
        <v>5.620955796367038E-2</v>
      </c>
      <c r="Y366" s="8">
        <f t="shared" si="195"/>
        <v>4.4671396273485618E-2</v>
      </c>
      <c r="Z366" s="8">
        <f t="shared" si="196"/>
        <v>3.7576986045061198E-2</v>
      </c>
      <c r="AC366">
        <f>'From State&amp;Country +Charts'!BR379</f>
        <v>12827</v>
      </c>
      <c r="AD366" s="87">
        <f t="shared" si="270"/>
        <v>148315</v>
      </c>
      <c r="AE366" s="23">
        <f t="shared" si="271"/>
        <v>-3.6650394292151667E-2</v>
      </c>
      <c r="AG366">
        <f t="shared" si="272"/>
        <v>12827</v>
      </c>
      <c r="AH366">
        <v>5360</v>
      </c>
      <c r="AI366">
        <f t="shared" si="273"/>
        <v>7467</v>
      </c>
      <c r="AJ366">
        <f t="shared" si="274"/>
        <v>94922</v>
      </c>
      <c r="AK366">
        <f t="shared" si="275"/>
        <v>7910.166666666667</v>
      </c>
      <c r="AL366">
        <f t="shared" si="276"/>
        <v>53393</v>
      </c>
      <c r="AM366" s="22">
        <v>9.2461214625399551E-2</v>
      </c>
    </row>
    <row r="367" spans="1:39" x14ac:dyDescent="0.3">
      <c r="A367" s="83">
        <v>41579</v>
      </c>
      <c r="B367" s="69">
        <f>'From State&amp;Country +Charts'!H380</f>
        <v>2616</v>
      </c>
      <c r="C367" s="69"/>
      <c r="D367" s="69">
        <f t="shared" si="264"/>
        <v>27767</v>
      </c>
      <c r="E367" s="69"/>
      <c r="F367" s="69">
        <f>'From State&amp;Country +Charts'!AN380</f>
        <v>1571</v>
      </c>
      <c r="G367" s="69"/>
      <c r="H367" s="69">
        <f t="shared" si="265"/>
        <v>18620</v>
      </c>
      <c r="I367" s="69"/>
      <c r="J367" s="69">
        <f>'From State&amp;Country +Charts'!AT380</f>
        <v>851</v>
      </c>
      <c r="K367" s="69"/>
      <c r="L367" s="69">
        <f t="shared" si="266"/>
        <v>8989</v>
      </c>
      <c r="M367" s="69"/>
      <c r="N367">
        <f>'From State&amp;Country +Charts'!F380</f>
        <v>586</v>
      </c>
      <c r="O367" s="69"/>
      <c r="P367" s="69">
        <f t="shared" si="223"/>
        <v>6709</v>
      </c>
      <c r="Q367" s="69"/>
      <c r="R367">
        <f>'From State&amp;Country +Charts'!O380</f>
        <v>520</v>
      </c>
      <c r="S367" s="69"/>
      <c r="T367" s="69">
        <f t="shared" si="224"/>
        <v>5860</v>
      </c>
      <c r="U367" s="69"/>
      <c r="V367" s="84">
        <f t="shared" si="267"/>
        <v>0.19029606459591183</v>
      </c>
      <c r="W367" s="84">
        <f t="shared" si="268"/>
        <v>0.11427947915908926</v>
      </c>
      <c r="X367" s="84">
        <f t="shared" si="269"/>
        <v>6.1904415508838295E-2</v>
      </c>
      <c r="Y367" s="8">
        <f t="shared" si="195"/>
        <v>4.262748235978759E-2</v>
      </c>
      <c r="Z367" s="8">
        <f t="shared" si="196"/>
        <v>3.7826434858514585E-2</v>
      </c>
      <c r="AA367" s="69"/>
      <c r="AB367" s="69"/>
      <c r="AC367" s="69">
        <f>'From State&amp;Country +Charts'!BR380</f>
        <v>13747</v>
      </c>
      <c r="AD367" s="87">
        <f>SUM(AC356:AC367)</f>
        <v>152804</v>
      </c>
      <c r="AE367" s="85">
        <f t="shared" si="271"/>
        <v>0.48487794340030255</v>
      </c>
      <c r="AF367" s="69"/>
      <c r="AG367" s="69">
        <f t="shared" si="272"/>
        <v>13747</v>
      </c>
      <c r="AH367" s="69">
        <v>8052</v>
      </c>
      <c r="AI367" s="69">
        <f t="shared" si="273"/>
        <v>5695</v>
      </c>
      <c r="AJ367" s="69">
        <f t="shared" si="274"/>
        <v>95476</v>
      </c>
      <c r="AK367" s="69">
        <f t="shared" si="275"/>
        <v>7956.333333333333</v>
      </c>
      <c r="AL367" s="69">
        <f t="shared" si="276"/>
        <v>57328</v>
      </c>
      <c r="AM367" s="86">
        <v>9.1365388812104459E-2</v>
      </c>
    </row>
    <row r="368" spans="1:39" x14ac:dyDescent="0.3">
      <c r="A368" s="47">
        <v>41609</v>
      </c>
      <c r="B368" s="69">
        <f>'From State&amp;Country +Charts'!H381</f>
        <v>1833</v>
      </c>
      <c r="C368" s="69"/>
      <c r="D368" s="69">
        <f t="shared" ref="D368:D373" si="277">SUM(B357:B368)</f>
        <v>27583</v>
      </c>
      <c r="E368" s="69"/>
      <c r="F368" s="69">
        <f>'From State&amp;Country +Charts'!AN381</f>
        <v>1216</v>
      </c>
      <c r="G368" s="69"/>
      <c r="H368" s="69">
        <f t="shared" ref="H368:H373" si="278">SUM(F357:F368)</f>
        <v>18320</v>
      </c>
      <c r="I368" s="69"/>
      <c r="J368" s="69">
        <f>'From State&amp;Country +Charts'!AT381</f>
        <v>573</v>
      </c>
      <c r="K368" s="69"/>
      <c r="L368" s="69">
        <f t="shared" ref="L368:L373" si="279">SUM(J357:J368)</f>
        <v>8863</v>
      </c>
      <c r="M368" s="69"/>
      <c r="N368">
        <f>'From State&amp;Country +Charts'!F381</f>
        <v>413</v>
      </c>
      <c r="O368" s="69"/>
      <c r="P368" s="69">
        <f t="shared" si="223"/>
        <v>6637</v>
      </c>
      <c r="Q368" s="69"/>
      <c r="R368">
        <f>'From State&amp;Country +Charts'!O381</f>
        <v>367</v>
      </c>
      <c r="S368" s="69"/>
      <c r="T368" s="69">
        <f t="shared" si="224"/>
        <v>5740</v>
      </c>
      <c r="U368" s="69"/>
      <c r="V368" s="84">
        <f t="shared" ref="V368:V373" si="280">B368/AC368</f>
        <v>0.1816830211121023</v>
      </c>
      <c r="W368" s="84">
        <f t="shared" ref="W368:W373" si="281">F368/AC368</f>
        <v>0.12052730696798493</v>
      </c>
      <c r="X368" s="84">
        <f t="shared" ref="X368:X373" si="282">J368/AC368</f>
        <v>5.6794528694617902E-2</v>
      </c>
      <c r="Y368" s="8">
        <f t="shared" si="195"/>
        <v>4.0935672514619881E-2</v>
      </c>
      <c r="Z368" s="8">
        <f t="shared" si="196"/>
        <v>3.6376251362870454E-2</v>
      </c>
      <c r="AA368" s="69"/>
      <c r="AB368" s="69"/>
      <c r="AC368" s="69">
        <f>'From State&amp;Country +Charts'!BR381</f>
        <v>10089</v>
      </c>
      <c r="AD368" s="69">
        <f t="shared" si="270"/>
        <v>151209</v>
      </c>
      <c r="AE368" s="85">
        <f t="shared" ref="AE368:AE373" si="283">(AC368/AC356)-1</f>
        <v>-0.13651146867511121</v>
      </c>
      <c r="AF368" s="69"/>
      <c r="AG368" s="69">
        <f t="shared" ref="AG368:AG373" si="284">AC368</f>
        <v>10089</v>
      </c>
      <c r="AH368" s="69">
        <v>7235</v>
      </c>
      <c r="AI368" s="69">
        <f t="shared" ref="AI368:AI373" si="285">AG368-AH368</f>
        <v>2854</v>
      </c>
      <c r="AJ368" s="69">
        <f t="shared" si="274"/>
        <v>89269</v>
      </c>
      <c r="AK368" s="69">
        <f t="shared" si="275"/>
        <v>7439.083333333333</v>
      </c>
      <c r="AL368" s="69">
        <f t="shared" ref="AL368:AL373" si="286">SUM(AH357:AH368)</f>
        <v>61940</v>
      </c>
      <c r="AM368" s="86">
        <v>9.3269897908613342E-2</v>
      </c>
    </row>
    <row r="369" spans="1:39" x14ac:dyDescent="0.3">
      <c r="A369" s="47">
        <v>41640</v>
      </c>
      <c r="B369" s="69">
        <f>'From State&amp;Country +Charts'!H382</f>
        <v>2302</v>
      </c>
      <c r="C369" s="69"/>
      <c r="D369" s="69">
        <f t="shared" si="277"/>
        <v>28107</v>
      </c>
      <c r="E369" s="69"/>
      <c r="F369" s="69">
        <f>'From State&amp;Country +Charts'!AN382</f>
        <v>1434</v>
      </c>
      <c r="G369" s="69"/>
      <c r="H369" s="69">
        <f t="shared" si="278"/>
        <v>18409</v>
      </c>
      <c r="I369" s="69"/>
      <c r="J369" s="69">
        <f>'From State&amp;Country +Charts'!AT382</f>
        <v>658</v>
      </c>
      <c r="K369" s="69"/>
      <c r="L369" s="69">
        <f t="shared" si="279"/>
        <v>8939</v>
      </c>
      <c r="M369" s="69"/>
      <c r="N369">
        <f>'From State&amp;Country +Charts'!F382</f>
        <v>532</v>
      </c>
      <c r="O369" s="69"/>
      <c r="P369" s="69">
        <f t="shared" si="223"/>
        <v>6735</v>
      </c>
      <c r="Q369" s="69"/>
      <c r="R369">
        <f>'From State&amp;Country +Charts'!O382</f>
        <v>471</v>
      </c>
      <c r="S369" s="69"/>
      <c r="T369" s="69">
        <f t="shared" si="224"/>
        <v>5843</v>
      </c>
      <c r="U369" s="69"/>
      <c r="V369" s="84">
        <f t="shared" si="280"/>
        <v>0.19086311251140037</v>
      </c>
      <c r="W369" s="84">
        <f t="shared" si="281"/>
        <v>0.11889561396235801</v>
      </c>
      <c r="X369" s="84">
        <f t="shared" si="282"/>
        <v>5.4556006964596636E-2</v>
      </c>
      <c r="Y369" s="8">
        <f t="shared" si="195"/>
        <v>4.410911201392919E-2</v>
      </c>
      <c r="Z369" s="8">
        <f t="shared" si="196"/>
        <v>3.9051488267971148E-2</v>
      </c>
      <c r="AA369" s="69"/>
      <c r="AB369" s="69"/>
      <c r="AC369" s="69">
        <f>'From State&amp;Country +Charts'!BR382</f>
        <v>12061</v>
      </c>
      <c r="AD369" s="69">
        <f t="shared" ref="AD369:AD375" si="287">SUM(AC358:AC369)</f>
        <v>153357</v>
      </c>
      <c r="AE369" s="85">
        <f t="shared" si="283"/>
        <v>0.21668516089982859</v>
      </c>
      <c r="AF369" s="69"/>
      <c r="AG369" s="69">
        <f t="shared" si="284"/>
        <v>12061</v>
      </c>
      <c r="AH369" s="69">
        <v>6116</v>
      </c>
      <c r="AI369" s="69">
        <f t="shared" si="285"/>
        <v>5945</v>
      </c>
      <c r="AJ369" s="69">
        <f t="shared" ref="AJ369:AJ375" si="288">SUM(AI358:AI369)</f>
        <v>87538</v>
      </c>
      <c r="AK369" s="69">
        <f t="shared" ref="AK369:AK375" si="289">AJ369/12</f>
        <v>7294.833333333333</v>
      </c>
      <c r="AL369" s="69">
        <f t="shared" si="286"/>
        <v>65819</v>
      </c>
      <c r="AM369" s="86">
        <v>9.2612552856313743E-2</v>
      </c>
    </row>
    <row r="370" spans="1:39" x14ac:dyDescent="0.3">
      <c r="A370" s="47">
        <v>41671</v>
      </c>
      <c r="B370" s="69">
        <f>'From State&amp;Country +Charts'!H383</f>
        <v>2080</v>
      </c>
      <c r="C370" s="69"/>
      <c r="D370" s="69">
        <f t="shared" si="277"/>
        <v>28313</v>
      </c>
      <c r="E370" s="69"/>
      <c r="F370" s="69">
        <f>'From State&amp;Country +Charts'!AN383</f>
        <v>1503</v>
      </c>
      <c r="G370" s="69"/>
      <c r="H370" s="69">
        <f t="shared" si="278"/>
        <v>18383</v>
      </c>
      <c r="I370" s="69"/>
      <c r="J370" s="69">
        <f>'From State&amp;Country +Charts'!AT383</f>
        <v>674</v>
      </c>
      <c r="K370" s="69"/>
      <c r="L370" s="69">
        <f t="shared" si="279"/>
        <v>8989</v>
      </c>
      <c r="M370" s="69"/>
      <c r="N370">
        <f>'From State&amp;Country +Charts'!F383</f>
        <v>512</v>
      </c>
      <c r="O370" s="69"/>
      <c r="P370" s="69">
        <f t="shared" si="223"/>
        <v>6779</v>
      </c>
      <c r="Q370" s="69"/>
      <c r="R370">
        <f>'From State&amp;Country +Charts'!O383</f>
        <v>493</v>
      </c>
      <c r="S370" s="69"/>
      <c r="T370" s="69">
        <f t="shared" si="224"/>
        <v>5893</v>
      </c>
      <c r="U370" s="69"/>
      <c r="V370" s="84">
        <f t="shared" si="280"/>
        <v>0.17487808979317304</v>
      </c>
      <c r="W370" s="84">
        <f t="shared" si="281"/>
        <v>0.12636623507650915</v>
      </c>
      <c r="X370" s="84">
        <f t="shared" si="282"/>
        <v>5.6667227173364719E-2</v>
      </c>
      <c r="Y370" s="8">
        <f t="shared" si="195"/>
        <v>4.3046914410627204E-2</v>
      </c>
      <c r="Z370" s="8">
        <f t="shared" si="196"/>
        <v>4.1449470321170336E-2</v>
      </c>
      <c r="AA370" s="69"/>
      <c r="AB370" s="69"/>
      <c r="AC370" s="69">
        <f>'From State&amp;Country +Charts'!BR383</f>
        <v>11894</v>
      </c>
      <c r="AD370" s="69">
        <f t="shared" si="287"/>
        <v>154608</v>
      </c>
      <c r="AE370" s="85">
        <f t="shared" si="283"/>
        <v>0.11754204641548438</v>
      </c>
      <c r="AF370" s="69"/>
      <c r="AG370" s="69">
        <f t="shared" si="284"/>
        <v>11894</v>
      </c>
      <c r="AH370" s="69">
        <v>8131</v>
      </c>
      <c r="AI370" s="69">
        <f t="shared" si="285"/>
        <v>3763</v>
      </c>
      <c r="AJ370" s="69">
        <f t="shared" si="288"/>
        <v>83329</v>
      </c>
      <c r="AK370" s="69">
        <f t="shared" si="289"/>
        <v>6944.083333333333</v>
      </c>
      <c r="AL370" s="69">
        <f t="shared" si="286"/>
        <v>71279</v>
      </c>
      <c r="AM370" s="86">
        <v>9.3072137212039691E-2</v>
      </c>
    </row>
    <row r="371" spans="1:39" x14ac:dyDescent="0.3">
      <c r="A371" s="47">
        <v>41699</v>
      </c>
      <c r="B371" s="69">
        <f>'From State&amp;Country +Charts'!H384</f>
        <v>3068</v>
      </c>
      <c r="C371" s="69"/>
      <c r="D371" s="69">
        <f t="shared" si="277"/>
        <v>28934</v>
      </c>
      <c r="E371" s="69"/>
      <c r="F371" s="69">
        <f>'From State&amp;Country +Charts'!AN384</f>
        <v>2227</v>
      </c>
      <c r="G371" s="69"/>
      <c r="H371" s="69">
        <f t="shared" si="278"/>
        <v>18696</v>
      </c>
      <c r="I371" s="69"/>
      <c r="J371" s="69">
        <f>'From State&amp;Country +Charts'!AT384</f>
        <v>1016</v>
      </c>
      <c r="K371" s="69"/>
      <c r="L371" s="69">
        <f t="shared" si="279"/>
        <v>9160</v>
      </c>
      <c r="M371" s="69"/>
      <c r="N371">
        <f>'From State&amp;Country +Charts'!F384</f>
        <v>720</v>
      </c>
      <c r="O371" s="69"/>
      <c r="P371" s="69">
        <f t="shared" si="223"/>
        <v>6918</v>
      </c>
      <c r="Q371" s="69"/>
      <c r="R371">
        <f>'From State&amp;Country +Charts'!O384</f>
        <v>640</v>
      </c>
      <c r="S371" s="69"/>
      <c r="T371" s="69">
        <f t="shared" si="224"/>
        <v>6015</v>
      </c>
      <c r="U371" s="69"/>
      <c r="V371" s="84">
        <f t="shared" si="280"/>
        <v>0.18662935701685018</v>
      </c>
      <c r="W371" s="84">
        <f t="shared" si="281"/>
        <v>0.13547052740434332</v>
      </c>
      <c r="X371" s="84">
        <f t="shared" si="282"/>
        <v>6.1804246000364986E-2</v>
      </c>
      <c r="Y371" s="8">
        <f t="shared" si="195"/>
        <v>4.3798284567187783E-2</v>
      </c>
      <c r="Z371" s="8">
        <f t="shared" si="196"/>
        <v>3.8931808504166922E-2</v>
      </c>
      <c r="AA371" s="69"/>
      <c r="AB371" s="69"/>
      <c r="AC371" s="69">
        <f>'From State&amp;Country +Charts'!BR384</f>
        <v>16439</v>
      </c>
      <c r="AD371" s="69">
        <f t="shared" si="287"/>
        <v>157479</v>
      </c>
      <c r="AE371" s="85">
        <f t="shared" si="283"/>
        <v>0.21160082547169812</v>
      </c>
      <c r="AF371" s="69"/>
      <c r="AG371" s="69">
        <f t="shared" si="284"/>
        <v>16439</v>
      </c>
      <c r="AH371" s="69">
        <v>6759</v>
      </c>
      <c r="AI371" s="69">
        <f t="shared" si="285"/>
        <v>9680</v>
      </c>
      <c r="AJ371" s="69">
        <f t="shared" si="288"/>
        <v>84968</v>
      </c>
      <c r="AK371" s="69">
        <f t="shared" si="289"/>
        <v>7080.666666666667</v>
      </c>
      <c r="AL371" s="69">
        <f t="shared" si="286"/>
        <v>72511</v>
      </c>
      <c r="AM371" s="86">
        <v>0.10177018066792384</v>
      </c>
    </row>
    <row r="372" spans="1:39" x14ac:dyDescent="0.3">
      <c r="A372" s="47">
        <v>41730</v>
      </c>
      <c r="B372" s="69">
        <f>'From State&amp;Country +Charts'!H385</f>
        <v>2201</v>
      </c>
      <c r="C372" s="69"/>
      <c r="D372" s="69">
        <f t="shared" si="277"/>
        <v>29192</v>
      </c>
      <c r="E372" s="69"/>
      <c r="F372" s="69">
        <f>'From State&amp;Country +Charts'!AN385</f>
        <v>1707</v>
      </c>
      <c r="G372" s="69"/>
      <c r="H372" s="69">
        <f t="shared" si="278"/>
        <v>18946</v>
      </c>
      <c r="I372" s="69"/>
      <c r="J372" s="69">
        <f>'From State&amp;Country +Charts'!AT385</f>
        <v>757</v>
      </c>
      <c r="K372" s="69"/>
      <c r="L372" s="69">
        <f t="shared" si="279"/>
        <v>9291</v>
      </c>
      <c r="M372" s="69"/>
      <c r="N372">
        <f>'From State&amp;Country +Charts'!F385</f>
        <v>545</v>
      </c>
      <c r="O372" s="69"/>
      <c r="P372" s="69">
        <f t="shared" si="223"/>
        <v>7036</v>
      </c>
      <c r="Q372" s="69"/>
      <c r="R372">
        <f>'From State&amp;Country +Charts'!O385</f>
        <v>551</v>
      </c>
      <c r="S372" s="69"/>
      <c r="T372" s="69">
        <f t="shared" si="224"/>
        <v>6099</v>
      </c>
      <c r="U372" s="69"/>
      <c r="V372" s="84">
        <f t="shared" si="280"/>
        <v>0.17464095850194397</v>
      </c>
      <c r="W372" s="84">
        <f t="shared" si="281"/>
        <v>0.1354439419185908</v>
      </c>
      <c r="X372" s="84">
        <f t="shared" si="282"/>
        <v>6.0065063873680873E-2</v>
      </c>
      <c r="Y372" s="8">
        <f t="shared" si="195"/>
        <v>4.3243672141553599E-2</v>
      </c>
      <c r="Z372" s="8">
        <f t="shared" si="196"/>
        <v>4.3719749266047769E-2</v>
      </c>
      <c r="AA372" s="69"/>
      <c r="AB372" s="69"/>
      <c r="AC372" s="69">
        <f>'From State&amp;Country +Charts'!BR385</f>
        <v>12603</v>
      </c>
      <c r="AD372" s="69">
        <f t="shared" si="287"/>
        <v>159441</v>
      </c>
      <c r="AE372" s="85">
        <f t="shared" si="283"/>
        <v>0.18438116718353537</v>
      </c>
      <c r="AF372" s="69"/>
      <c r="AG372" s="69">
        <f t="shared" si="284"/>
        <v>12603</v>
      </c>
      <c r="AH372" s="69">
        <v>5303</v>
      </c>
      <c r="AI372" s="69">
        <f t="shared" si="285"/>
        <v>7300</v>
      </c>
      <c r="AJ372" s="69">
        <f t="shared" si="288"/>
        <v>86400</v>
      </c>
      <c r="AK372" s="69">
        <f t="shared" si="289"/>
        <v>7200</v>
      </c>
      <c r="AL372" s="69">
        <f t="shared" si="286"/>
        <v>73041</v>
      </c>
      <c r="AM372" s="86">
        <v>0.10640323732444656</v>
      </c>
    </row>
    <row r="373" spans="1:39" x14ac:dyDescent="0.3">
      <c r="A373" s="47">
        <v>41760</v>
      </c>
      <c r="B373" s="69">
        <f>'From State&amp;Country +Charts'!H386</f>
        <v>2714</v>
      </c>
      <c r="C373" s="69"/>
      <c r="D373" s="69">
        <f t="shared" si="277"/>
        <v>30069</v>
      </c>
      <c r="E373" s="69"/>
      <c r="F373" s="69">
        <f>'From State&amp;Country +Charts'!AN386</f>
        <v>1984</v>
      </c>
      <c r="G373" s="69"/>
      <c r="H373" s="69">
        <f t="shared" si="278"/>
        <v>19603</v>
      </c>
      <c r="I373" s="69"/>
      <c r="J373" s="69">
        <f>'From State&amp;Country +Charts'!AT386</f>
        <v>998</v>
      </c>
      <c r="K373" s="69"/>
      <c r="L373" s="69">
        <f t="shared" si="279"/>
        <v>9701</v>
      </c>
      <c r="M373" s="69"/>
      <c r="N373">
        <f>'From State&amp;Country +Charts'!F386</f>
        <v>748</v>
      </c>
      <c r="O373" s="69"/>
      <c r="P373" s="69">
        <f t="shared" si="223"/>
        <v>7314</v>
      </c>
      <c r="Q373" s="69"/>
      <c r="R373">
        <f>'From State&amp;Country +Charts'!O386</f>
        <v>619</v>
      </c>
      <c r="S373" s="69"/>
      <c r="T373" s="69">
        <f t="shared" si="224"/>
        <v>6304</v>
      </c>
      <c r="U373" s="69"/>
      <c r="V373" s="84">
        <f t="shared" si="280"/>
        <v>0.17617656604998377</v>
      </c>
      <c r="W373" s="84">
        <f t="shared" si="281"/>
        <v>0.1287893541058098</v>
      </c>
      <c r="X373" s="84">
        <f t="shared" si="282"/>
        <v>6.4784160986692638E-2</v>
      </c>
      <c r="Y373" s="8">
        <f t="shared" si="195"/>
        <v>4.8555663745537166E-2</v>
      </c>
      <c r="Z373" s="8">
        <f t="shared" si="196"/>
        <v>4.0181759169100939E-2</v>
      </c>
      <c r="AA373" s="69"/>
      <c r="AB373" s="69"/>
      <c r="AC373" s="69">
        <f>'From State&amp;Country +Charts'!BR386</f>
        <v>15405</v>
      </c>
      <c r="AD373" s="69">
        <f t="shared" si="287"/>
        <v>164591</v>
      </c>
      <c r="AE373" s="85">
        <f t="shared" si="283"/>
        <v>0.50219405168210618</v>
      </c>
      <c r="AF373" s="69"/>
      <c r="AG373" s="69">
        <f t="shared" si="284"/>
        <v>15405</v>
      </c>
      <c r="AH373" s="69">
        <v>4784</v>
      </c>
      <c r="AI373" s="69">
        <f t="shared" si="285"/>
        <v>10621</v>
      </c>
      <c r="AJ373" s="69">
        <f t="shared" si="288"/>
        <v>93216</v>
      </c>
      <c r="AK373" s="69">
        <f t="shared" si="289"/>
        <v>7768</v>
      </c>
      <c r="AL373" s="69">
        <f t="shared" si="286"/>
        <v>71375</v>
      </c>
      <c r="AM373" s="86">
        <v>0.10606945796819214</v>
      </c>
    </row>
    <row r="374" spans="1:39" x14ac:dyDescent="0.3">
      <c r="A374" s="47">
        <v>41791</v>
      </c>
      <c r="B374" s="69">
        <f>'From State&amp;Country +Charts'!H387</f>
        <v>2724</v>
      </c>
      <c r="C374" s="69"/>
      <c r="D374" s="69">
        <f t="shared" ref="D374:D379" si="290">SUM(B363:B374)</f>
        <v>30163</v>
      </c>
      <c r="E374" s="69"/>
      <c r="F374" s="69">
        <f>'From State&amp;Country +Charts'!AN387</f>
        <v>1636</v>
      </c>
      <c r="G374" s="69"/>
      <c r="H374" s="69">
        <f t="shared" ref="H374:H379" si="291">SUM(F363:F374)</f>
        <v>19487</v>
      </c>
      <c r="I374" s="69"/>
      <c r="J374" s="69">
        <f>'From State&amp;Country +Charts'!AT387</f>
        <v>760</v>
      </c>
      <c r="K374" s="69"/>
      <c r="L374" s="69">
        <f t="shared" ref="L374:L379" si="292">SUM(J363:J374)</f>
        <v>9641</v>
      </c>
      <c r="M374" s="69"/>
      <c r="N374">
        <f>'From State&amp;Country +Charts'!F387</f>
        <v>658</v>
      </c>
      <c r="O374" s="69"/>
      <c r="P374" s="69">
        <f t="shared" si="223"/>
        <v>7252</v>
      </c>
      <c r="Q374" s="69"/>
      <c r="R374">
        <f>'From State&amp;Country +Charts'!O387</f>
        <v>561</v>
      </c>
      <c r="S374" s="69"/>
      <c r="T374" s="69">
        <f t="shared" si="224"/>
        <v>6293</v>
      </c>
      <c r="U374" s="69"/>
      <c r="V374" s="84">
        <f t="shared" ref="V374:V379" si="293">B374/AC374</f>
        <v>0.1894297635605007</v>
      </c>
      <c r="W374" s="84">
        <f t="shared" ref="W374:W379" si="294">F374/AC374</f>
        <v>0.11376912378303199</v>
      </c>
      <c r="X374" s="84">
        <f t="shared" ref="X374:X379" si="295">J374/AC374</f>
        <v>5.2851182197496523E-2</v>
      </c>
      <c r="Y374" s="8">
        <f t="shared" si="195"/>
        <v>4.5757997218358833E-2</v>
      </c>
      <c r="Z374" s="8">
        <f t="shared" si="196"/>
        <v>3.9012517385257302E-2</v>
      </c>
      <c r="AA374" s="69"/>
      <c r="AB374" s="69"/>
      <c r="AC374" s="69">
        <f>'From State&amp;Country +Charts'!BR387</f>
        <v>14380</v>
      </c>
      <c r="AD374" s="69">
        <f t="shared" si="287"/>
        <v>163995</v>
      </c>
      <c r="AE374" s="85">
        <f t="shared" ref="AE374:AE379" si="296">(AC374/AC362)-1</f>
        <v>-3.9797008547008517E-2</v>
      </c>
      <c r="AF374" s="69"/>
      <c r="AG374" s="69">
        <f t="shared" ref="AG374:AG379" si="297">AC374</f>
        <v>14380</v>
      </c>
      <c r="AH374" s="69">
        <v>5397</v>
      </c>
      <c r="AI374" s="69">
        <f t="shared" ref="AI374:AI379" si="298">AG374-AH374</f>
        <v>8983</v>
      </c>
      <c r="AJ374" s="69">
        <f t="shared" si="288"/>
        <v>92362</v>
      </c>
      <c r="AK374" s="69">
        <f t="shared" si="289"/>
        <v>7696.833333333333</v>
      </c>
      <c r="AL374" s="69">
        <f t="shared" ref="AL374:AL379" si="299">SUM(AH363:AH374)</f>
        <v>71633</v>
      </c>
      <c r="AM374" s="86">
        <v>9.6036161335187761E-2</v>
      </c>
    </row>
    <row r="375" spans="1:39" x14ac:dyDescent="0.3">
      <c r="A375" s="47">
        <v>41821</v>
      </c>
      <c r="B375" s="69">
        <f>'From State&amp;Country +Charts'!H388</f>
        <v>2830</v>
      </c>
      <c r="C375" s="69"/>
      <c r="D375" s="69">
        <f t="shared" si="290"/>
        <v>30587</v>
      </c>
      <c r="E375" s="69"/>
      <c r="F375" s="69">
        <f>'From State&amp;Country +Charts'!AN388</f>
        <v>1703</v>
      </c>
      <c r="G375" s="69"/>
      <c r="H375" s="69">
        <f t="shared" si="291"/>
        <v>19754</v>
      </c>
      <c r="I375" s="69"/>
      <c r="J375" s="69">
        <f>'From State&amp;Country +Charts'!AT388</f>
        <v>872</v>
      </c>
      <c r="K375" s="69"/>
      <c r="L375" s="69">
        <f t="shared" si="292"/>
        <v>9752</v>
      </c>
      <c r="M375" s="69"/>
      <c r="N375">
        <f>'From State&amp;Country +Charts'!F388</f>
        <v>723</v>
      </c>
      <c r="O375" s="69"/>
      <c r="P375" s="69">
        <f t="shared" si="223"/>
        <v>7415</v>
      </c>
      <c r="Q375" s="69"/>
      <c r="R375">
        <f>'From State&amp;Country +Charts'!O388</f>
        <v>611</v>
      </c>
      <c r="S375" s="69"/>
      <c r="T375" s="69">
        <f t="shared" si="224"/>
        <v>6427</v>
      </c>
      <c r="U375" s="69"/>
      <c r="V375" s="84">
        <f t="shared" si="293"/>
        <v>0.18633131419541743</v>
      </c>
      <c r="W375" s="84">
        <f t="shared" si="294"/>
        <v>0.11212799578614696</v>
      </c>
      <c r="X375" s="84">
        <f t="shared" si="295"/>
        <v>5.7413747695549119E-2</v>
      </c>
      <c r="Y375" s="8">
        <f t="shared" si="195"/>
        <v>4.7603371082433503E-2</v>
      </c>
      <c r="Z375" s="8">
        <f t="shared" si="196"/>
        <v>4.022912825915196E-2</v>
      </c>
      <c r="AA375" s="69"/>
      <c r="AB375" s="69"/>
      <c r="AC375" s="69">
        <f>'From State&amp;Country +Charts'!BR388</f>
        <v>15188</v>
      </c>
      <c r="AD375" s="69">
        <f t="shared" si="287"/>
        <v>166411</v>
      </c>
      <c r="AE375" s="85">
        <f t="shared" si="296"/>
        <v>0.18916379580331966</v>
      </c>
      <c r="AF375" s="69"/>
      <c r="AG375" s="69">
        <f t="shared" si="297"/>
        <v>15188</v>
      </c>
      <c r="AH375" s="69">
        <v>8077</v>
      </c>
      <c r="AI375" s="69">
        <f t="shared" si="298"/>
        <v>7111</v>
      </c>
      <c r="AJ375" s="69">
        <f t="shared" si="288"/>
        <v>90971</v>
      </c>
      <c r="AK375" s="69">
        <f t="shared" si="289"/>
        <v>7580.916666666667</v>
      </c>
      <c r="AL375" s="69">
        <f t="shared" si="299"/>
        <v>75440</v>
      </c>
      <c r="AM375" s="86">
        <v>9.6523571240452993E-2</v>
      </c>
    </row>
    <row r="376" spans="1:39" x14ac:dyDescent="0.3">
      <c r="A376" s="47">
        <v>41852</v>
      </c>
      <c r="B376" s="69">
        <f>'From State&amp;Country +Charts'!H389</f>
        <v>3745</v>
      </c>
      <c r="C376" s="69"/>
      <c r="D376" s="69">
        <f t="shared" si="290"/>
        <v>31074</v>
      </c>
      <c r="E376" s="69"/>
      <c r="F376" s="69">
        <f>'From State&amp;Country +Charts'!AN389</f>
        <v>2211</v>
      </c>
      <c r="G376" s="69"/>
      <c r="H376" s="69">
        <f t="shared" si="291"/>
        <v>20201</v>
      </c>
      <c r="I376" s="69"/>
      <c r="J376" s="69">
        <f>'From State&amp;Country +Charts'!AT389</f>
        <v>1200</v>
      </c>
      <c r="K376" s="69"/>
      <c r="L376" s="69">
        <f t="shared" si="292"/>
        <v>9882</v>
      </c>
      <c r="M376" s="69"/>
      <c r="N376">
        <f>'From State&amp;Country +Charts'!F389</f>
        <v>840</v>
      </c>
      <c r="O376" s="69"/>
      <c r="P376" s="69">
        <f t="shared" si="223"/>
        <v>7499</v>
      </c>
      <c r="Q376" s="69"/>
      <c r="R376">
        <f>'From State&amp;Country +Charts'!O389</f>
        <v>747</v>
      </c>
      <c r="S376" s="69"/>
      <c r="T376" s="69">
        <f t="shared" si="224"/>
        <v>6557</v>
      </c>
      <c r="U376" s="69"/>
      <c r="V376" s="84">
        <f t="shared" si="293"/>
        <v>0.18496567392700153</v>
      </c>
      <c r="W376" s="84">
        <f t="shared" si="294"/>
        <v>0.10920136316491331</v>
      </c>
      <c r="X376" s="84">
        <f t="shared" si="295"/>
        <v>5.9268039709586606E-2</v>
      </c>
      <c r="Y376" s="8">
        <f t="shared" si="195"/>
        <v>4.1487627796710627E-2</v>
      </c>
      <c r="Z376" s="8">
        <f t="shared" si="196"/>
        <v>3.6894354719217662E-2</v>
      </c>
      <c r="AA376" s="69"/>
      <c r="AB376" s="69"/>
      <c r="AC376" s="69">
        <f>'From State&amp;Country +Charts'!BR389</f>
        <v>20247</v>
      </c>
      <c r="AD376" s="69">
        <f t="shared" ref="AD376:AD381" si="300">SUM(AC365:AC376)</f>
        <v>169272</v>
      </c>
      <c r="AE376" s="85">
        <f t="shared" si="296"/>
        <v>0.16455769009547905</v>
      </c>
      <c r="AF376" s="69"/>
      <c r="AG376" s="69">
        <f t="shared" si="297"/>
        <v>20247</v>
      </c>
      <c r="AH376" s="69">
        <v>6988</v>
      </c>
      <c r="AI376" s="69">
        <f t="shared" si="298"/>
        <v>13259</v>
      </c>
      <c r="AJ376" s="69">
        <f t="shared" ref="AJ376:AJ381" si="301">SUM(AI365:AI376)</f>
        <v>89796</v>
      </c>
      <c r="AK376" s="69">
        <f t="shared" ref="AK376:AK381" si="302">AJ376/12</f>
        <v>7483</v>
      </c>
      <c r="AL376" s="69">
        <f t="shared" si="299"/>
        <v>79476</v>
      </c>
      <c r="AM376" s="86">
        <v>9.171729145058527E-2</v>
      </c>
    </row>
    <row r="377" spans="1:39" x14ac:dyDescent="0.3">
      <c r="A377" s="47">
        <v>41883</v>
      </c>
      <c r="B377" s="69">
        <f>'From State&amp;Country +Charts'!H390</f>
        <v>3233</v>
      </c>
      <c r="C377" s="69"/>
      <c r="D377" s="69">
        <f t="shared" si="290"/>
        <v>31656</v>
      </c>
      <c r="E377" s="69"/>
      <c r="F377" s="69">
        <f>'From State&amp;Country +Charts'!AN390</f>
        <v>1787</v>
      </c>
      <c r="G377" s="69"/>
      <c r="H377" s="69">
        <f t="shared" si="291"/>
        <v>20459</v>
      </c>
      <c r="I377" s="69"/>
      <c r="J377" s="69">
        <f>'From State&amp;Country +Charts'!AT390</f>
        <v>917</v>
      </c>
      <c r="K377" s="69"/>
      <c r="L377" s="69">
        <f t="shared" si="292"/>
        <v>9997</v>
      </c>
      <c r="M377" s="69"/>
      <c r="N377">
        <f>'From State&amp;Country +Charts'!F390</f>
        <v>686</v>
      </c>
      <c r="O377" s="69"/>
      <c r="P377" s="69">
        <f t="shared" si="223"/>
        <v>7536</v>
      </c>
      <c r="Q377" s="69"/>
      <c r="R377">
        <f>'From State&amp;Country +Charts'!O390</f>
        <v>657</v>
      </c>
      <c r="S377" s="69"/>
      <c r="T377" s="69">
        <f t="shared" si="224"/>
        <v>6719</v>
      </c>
      <c r="U377" s="69"/>
      <c r="V377" s="84">
        <f t="shared" si="293"/>
        <v>0.19376685645789632</v>
      </c>
      <c r="W377" s="84">
        <f t="shared" si="294"/>
        <v>0.10710218759364699</v>
      </c>
      <c r="X377" s="84">
        <f t="shared" si="295"/>
        <v>5.4959544501048847E-2</v>
      </c>
      <c r="Y377" s="8">
        <f t="shared" si="195"/>
        <v>4.1114773748876239E-2</v>
      </c>
      <c r="Z377" s="8">
        <f t="shared" si="196"/>
        <v>3.9376685645789632E-2</v>
      </c>
      <c r="AA377" s="69"/>
      <c r="AB377" s="69"/>
      <c r="AC377" s="69">
        <f>'From State&amp;Country +Charts'!BR390</f>
        <v>16685</v>
      </c>
      <c r="AD377" s="69">
        <f t="shared" si="300"/>
        <v>171565</v>
      </c>
      <c r="AE377" s="85">
        <f t="shared" si="296"/>
        <v>0.15932462479155096</v>
      </c>
      <c r="AF377" s="69"/>
      <c r="AG377" s="69">
        <f t="shared" si="297"/>
        <v>16685</v>
      </c>
      <c r="AH377" s="69">
        <v>2882</v>
      </c>
      <c r="AI377" s="69">
        <f t="shared" si="298"/>
        <v>13803</v>
      </c>
      <c r="AJ377" s="69">
        <f t="shared" si="301"/>
        <v>96481</v>
      </c>
      <c r="AK377" s="69">
        <f t="shared" si="302"/>
        <v>8040.083333333333</v>
      </c>
      <c r="AL377" s="69">
        <f t="shared" si="299"/>
        <v>75084</v>
      </c>
      <c r="AM377" s="86">
        <v>9.181899910098891E-2</v>
      </c>
    </row>
    <row r="378" spans="1:39" x14ac:dyDescent="0.3">
      <c r="A378" s="47">
        <v>41913</v>
      </c>
      <c r="B378" s="69">
        <f>'From State&amp;Country +Charts'!H391</f>
        <v>2691</v>
      </c>
      <c r="C378" s="69"/>
      <c r="D378" s="69">
        <f t="shared" si="290"/>
        <v>32037</v>
      </c>
      <c r="E378" s="69"/>
      <c r="F378" s="69">
        <f>'From State&amp;Country +Charts'!AN391</f>
        <v>1684</v>
      </c>
      <c r="G378" s="69"/>
      <c r="H378" s="69">
        <f t="shared" si="291"/>
        <v>20663</v>
      </c>
      <c r="I378" s="69"/>
      <c r="J378" s="69">
        <f>'From State&amp;Country +Charts'!AT391</f>
        <v>833</v>
      </c>
      <c r="K378" s="69"/>
      <c r="L378" s="69">
        <f t="shared" si="292"/>
        <v>10109</v>
      </c>
      <c r="M378" s="69"/>
      <c r="N378">
        <f>'From State&amp;Country +Charts'!F391</f>
        <v>592</v>
      </c>
      <c r="O378" s="69"/>
      <c r="P378" s="69">
        <f t="shared" si="223"/>
        <v>7555</v>
      </c>
      <c r="Q378" s="69"/>
      <c r="R378">
        <f>'From State&amp;Country +Charts'!O391</f>
        <v>549</v>
      </c>
      <c r="S378" s="69"/>
      <c r="T378" s="69">
        <f t="shared" si="224"/>
        <v>6786</v>
      </c>
      <c r="U378" s="69"/>
      <c r="V378" s="84">
        <f t="shared" si="293"/>
        <v>0.18435294923614443</v>
      </c>
      <c r="W378" s="84">
        <f t="shared" si="294"/>
        <v>0.11536617113105432</v>
      </c>
      <c r="X378" s="84">
        <f t="shared" si="295"/>
        <v>5.7066520517914637E-2</v>
      </c>
      <c r="Y378" s="8">
        <f t="shared" si="195"/>
        <v>4.0556278687401519E-2</v>
      </c>
      <c r="Z378" s="8">
        <f t="shared" si="196"/>
        <v>3.7610467904363912E-2</v>
      </c>
      <c r="AA378" s="69"/>
      <c r="AB378" s="69"/>
      <c r="AC378" s="69">
        <f>'From State&amp;Country +Charts'!BR391</f>
        <v>14597</v>
      </c>
      <c r="AD378" s="69">
        <f t="shared" si="300"/>
        <v>173335</v>
      </c>
      <c r="AE378" s="85">
        <f t="shared" si="296"/>
        <v>0.13799017697045302</v>
      </c>
      <c r="AF378" s="69"/>
      <c r="AG378" s="69">
        <f t="shared" si="297"/>
        <v>14597</v>
      </c>
      <c r="AH378" s="69">
        <v>1957</v>
      </c>
      <c r="AI378" s="69">
        <f t="shared" si="298"/>
        <v>12640</v>
      </c>
      <c r="AJ378" s="69">
        <f t="shared" si="301"/>
        <v>101654</v>
      </c>
      <c r="AK378" s="69">
        <f t="shared" si="302"/>
        <v>8471.1666666666661</v>
      </c>
      <c r="AL378" s="69">
        <f t="shared" si="299"/>
        <v>71681</v>
      </c>
      <c r="AM378" s="86">
        <v>9.6732205247653621E-2</v>
      </c>
    </row>
    <row r="379" spans="1:39" x14ac:dyDescent="0.3">
      <c r="A379" s="47">
        <v>41944</v>
      </c>
      <c r="B379" s="69">
        <f>'From State&amp;Country +Charts'!H392</f>
        <v>2857</v>
      </c>
      <c r="C379" s="69"/>
      <c r="D379" s="69">
        <f t="shared" si="290"/>
        <v>32278</v>
      </c>
      <c r="E379" s="69"/>
      <c r="F379" s="69">
        <f>'From State&amp;Country +Charts'!AN392</f>
        <v>1733</v>
      </c>
      <c r="G379" s="69"/>
      <c r="H379" s="69">
        <f t="shared" si="291"/>
        <v>20825</v>
      </c>
      <c r="I379" s="69"/>
      <c r="J379" s="69">
        <f>'From State&amp;Country +Charts'!AT392</f>
        <v>734</v>
      </c>
      <c r="K379" s="69"/>
      <c r="L379" s="69">
        <f t="shared" si="292"/>
        <v>9992</v>
      </c>
      <c r="M379" s="69"/>
      <c r="N379">
        <f>'From State&amp;Country +Charts'!F392</f>
        <v>659</v>
      </c>
      <c r="O379" s="69"/>
      <c r="P379" s="69">
        <f t="shared" si="223"/>
        <v>7628</v>
      </c>
      <c r="Q379" s="69"/>
      <c r="R379">
        <f>'From State&amp;Country +Charts'!O392</f>
        <v>565</v>
      </c>
      <c r="S379" s="69"/>
      <c r="T379" s="69">
        <f t="shared" si="224"/>
        <v>6831</v>
      </c>
      <c r="U379" s="69"/>
      <c r="V379" s="84">
        <f t="shared" si="293"/>
        <v>0.19280604669995952</v>
      </c>
      <c r="W379" s="84">
        <f t="shared" si="294"/>
        <v>0.11695235524362262</v>
      </c>
      <c r="X379" s="84">
        <f t="shared" si="295"/>
        <v>4.9534350114725331E-2</v>
      </c>
      <c r="Y379" s="8">
        <f t="shared" si="195"/>
        <v>4.4472938318261573E-2</v>
      </c>
      <c r="Z379" s="8">
        <f t="shared" si="196"/>
        <v>3.8129302200026992E-2</v>
      </c>
      <c r="AA379" s="69"/>
      <c r="AB379" s="69"/>
      <c r="AC379" s="69">
        <f>'From State&amp;Country +Charts'!BR392</f>
        <v>14818</v>
      </c>
      <c r="AD379" s="69">
        <f t="shared" si="300"/>
        <v>174406</v>
      </c>
      <c r="AE379" s="85">
        <f t="shared" si="296"/>
        <v>7.7907907179748381E-2</v>
      </c>
      <c r="AF379" s="69"/>
      <c r="AG379" s="69">
        <f t="shared" si="297"/>
        <v>14818</v>
      </c>
      <c r="AH379" s="69">
        <v>678</v>
      </c>
      <c r="AI379" s="69">
        <f t="shared" si="298"/>
        <v>14140</v>
      </c>
      <c r="AJ379" s="69">
        <f t="shared" si="301"/>
        <v>110099</v>
      </c>
      <c r="AK379" s="69">
        <f t="shared" si="302"/>
        <v>9174.9166666666661</v>
      </c>
      <c r="AL379" s="69">
        <f t="shared" si="299"/>
        <v>64307</v>
      </c>
      <c r="AM379" s="86">
        <v>0.10021595356998246</v>
      </c>
    </row>
    <row r="380" spans="1:39" x14ac:dyDescent="0.3">
      <c r="A380" s="47">
        <v>41974</v>
      </c>
      <c r="B380" s="69">
        <f>'From State&amp;Country +Charts'!H393</f>
        <v>2133</v>
      </c>
      <c r="C380" s="69"/>
      <c r="D380" s="69">
        <f t="shared" ref="D380:D385" si="303">SUM(B369:B380)</f>
        <v>32578</v>
      </c>
      <c r="E380" s="69"/>
      <c r="F380" s="69">
        <f>'From State&amp;Country +Charts'!AN393</f>
        <v>1309</v>
      </c>
      <c r="G380" s="69"/>
      <c r="H380" s="69">
        <f t="shared" ref="H380:H385" si="304">SUM(F369:F380)</f>
        <v>20918</v>
      </c>
      <c r="I380" s="69"/>
      <c r="J380" s="69">
        <f>'From State&amp;Country +Charts'!AT393</f>
        <v>587</v>
      </c>
      <c r="K380" s="69"/>
      <c r="L380" s="69">
        <f t="shared" ref="L380:L385" si="305">SUM(J369:J380)</f>
        <v>10006</v>
      </c>
      <c r="M380" s="69"/>
      <c r="N380">
        <f>'From State&amp;Country +Charts'!F393</f>
        <v>490</v>
      </c>
      <c r="O380" s="69"/>
      <c r="P380" s="69">
        <f t="shared" ref="P380:P385" si="306">SUM(N369:N380)</f>
        <v>7705</v>
      </c>
      <c r="Q380" s="69"/>
      <c r="R380">
        <f>'From State&amp;Country +Charts'!O393</f>
        <v>396</v>
      </c>
      <c r="S380" s="69"/>
      <c r="T380" s="69">
        <f t="shared" ref="T380:T385" si="307">SUM(R369:R380)</f>
        <v>6860</v>
      </c>
      <c r="U380" s="69"/>
      <c r="V380" s="84">
        <f t="shared" ref="V380:V385" si="308">B380/AC380</f>
        <v>0.19417387346381429</v>
      </c>
      <c r="W380" s="84">
        <f t="shared" ref="W380:W385" si="309">F380/AC380</f>
        <v>0.11916249431042331</v>
      </c>
      <c r="X380" s="84">
        <f t="shared" ref="X380:X385" si="310">J380/AC380</f>
        <v>5.3436504324078288E-2</v>
      </c>
      <c r="Y380" s="8">
        <f t="shared" si="195"/>
        <v>4.4606281292671822E-2</v>
      </c>
      <c r="Z380" s="8">
        <f t="shared" si="196"/>
        <v>3.6049157942649068E-2</v>
      </c>
      <c r="AA380" s="69"/>
      <c r="AB380" s="69"/>
      <c r="AC380" s="69">
        <f>'From State&amp;Country +Charts'!BR393</f>
        <v>10985</v>
      </c>
      <c r="AD380" s="69">
        <f t="shared" si="300"/>
        <v>175302</v>
      </c>
      <c r="AE380" s="85">
        <f t="shared" ref="AE380:AE385" si="311">(AC380/AC368)-1</f>
        <v>8.8809594607988984E-2</v>
      </c>
      <c r="AF380" s="69"/>
      <c r="AG380" s="69">
        <f t="shared" ref="AG380:AG385" si="312">AC380</f>
        <v>10985</v>
      </c>
      <c r="AH380" s="69">
        <v>986</v>
      </c>
      <c r="AI380" s="69">
        <f t="shared" ref="AI380:AI385" si="313">AG380-AH380</f>
        <v>9999</v>
      </c>
      <c r="AJ380" s="69">
        <f t="shared" si="301"/>
        <v>117244</v>
      </c>
      <c r="AK380" s="69">
        <f t="shared" si="302"/>
        <v>9770.3333333333339</v>
      </c>
      <c r="AL380" s="69">
        <f t="shared" ref="AL380:AL385" si="314">SUM(AH369:AH380)</f>
        <v>58058</v>
      </c>
      <c r="AM380" s="86">
        <v>9.4583522985889845E-2</v>
      </c>
    </row>
    <row r="381" spans="1:39" x14ac:dyDescent="0.3">
      <c r="A381" s="47">
        <v>42005</v>
      </c>
      <c r="B381" s="69">
        <f>'From State&amp;Country +Charts'!H394</f>
        <v>3138</v>
      </c>
      <c r="C381" s="69"/>
      <c r="D381" s="69">
        <f t="shared" si="303"/>
        <v>33414</v>
      </c>
      <c r="E381" s="69"/>
      <c r="F381" s="69">
        <f>'From State&amp;Country +Charts'!AN394</f>
        <v>1912</v>
      </c>
      <c r="G381" s="69"/>
      <c r="H381" s="69">
        <f t="shared" si="304"/>
        <v>21396</v>
      </c>
      <c r="I381" s="69"/>
      <c r="J381" s="69">
        <f>'From State&amp;Country +Charts'!AT394</f>
        <v>865</v>
      </c>
      <c r="K381" s="69"/>
      <c r="L381" s="69">
        <f t="shared" si="305"/>
        <v>10213</v>
      </c>
      <c r="M381" s="69"/>
      <c r="N381">
        <f>'From State&amp;Country +Charts'!F394</f>
        <v>733</v>
      </c>
      <c r="O381" s="69"/>
      <c r="P381" s="69">
        <f t="shared" si="306"/>
        <v>7906</v>
      </c>
      <c r="Q381" s="69"/>
      <c r="R381">
        <f>'From State&amp;Country +Charts'!O394</f>
        <v>611</v>
      </c>
      <c r="S381" s="69"/>
      <c r="T381" s="69">
        <f t="shared" si="307"/>
        <v>7000</v>
      </c>
      <c r="U381" s="69"/>
      <c r="V381" s="84">
        <f t="shared" si="308"/>
        <v>0.19657959030257471</v>
      </c>
      <c r="W381" s="84">
        <f t="shared" si="309"/>
        <v>0.11977698427613857</v>
      </c>
      <c r="X381" s="84">
        <f t="shared" si="310"/>
        <v>5.4187809309027127E-2</v>
      </c>
      <c r="Y381" s="8">
        <f t="shared" ref="Y381:Y390" si="315">N381/AC381</f>
        <v>4.5918686963603329E-2</v>
      </c>
      <c r="Z381" s="8">
        <f t="shared" ref="Z381:Z390" si="316">R381/AC381</f>
        <v>3.8276013280711646E-2</v>
      </c>
      <c r="AA381" s="69"/>
      <c r="AB381" s="69"/>
      <c r="AC381" s="69">
        <f>'From State&amp;Country +Charts'!BR394</f>
        <v>15963</v>
      </c>
      <c r="AD381" s="69">
        <f t="shared" si="300"/>
        <v>179204</v>
      </c>
      <c r="AE381" s="85">
        <f t="shared" si="311"/>
        <v>0.32352209601193938</v>
      </c>
      <c r="AF381" s="69"/>
      <c r="AG381" s="69">
        <f t="shared" si="312"/>
        <v>15963</v>
      </c>
      <c r="AH381" s="69">
        <v>496</v>
      </c>
      <c r="AI381" s="69">
        <f t="shared" si="313"/>
        <v>15467</v>
      </c>
      <c r="AJ381" s="69">
        <f t="shared" si="301"/>
        <v>126766</v>
      </c>
      <c r="AK381" s="69">
        <f t="shared" si="302"/>
        <v>10563.833333333334</v>
      </c>
      <c r="AL381" s="69">
        <f t="shared" si="314"/>
        <v>52438</v>
      </c>
      <c r="AM381" s="86">
        <v>0.10267493578901209</v>
      </c>
    </row>
    <row r="382" spans="1:39" x14ac:dyDescent="0.3">
      <c r="A382" s="47">
        <v>42036</v>
      </c>
      <c r="B382" s="69">
        <f>'From State&amp;Country +Charts'!H395</f>
        <v>2588</v>
      </c>
      <c r="C382" s="69"/>
      <c r="D382" s="69">
        <f t="shared" si="303"/>
        <v>33922</v>
      </c>
      <c r="E382" s="69"/>
      <c r="F382" s="69">
        <f>'From State&amp;Country +Charts'!AN395</f>
        <v>1625</v>
      </c>
      <c r="G382" s="69"/>
      <c r="H382" s="69">
        <f t="shared" si="304"/>
        <v>21518</v>
      </c>
      <c r="I382" s="69"/>
      <c r="J382" s="69">
        <f>'From State&amp;Country +Charts'!AT395</f>
        <v>798</v>
      </c>
      <c r="K382" s="69"/>
      <c r="L382" s="69">
        <f t="shared" si="305"/>
        <v>10337</v>
      </c>
      <c r="M382" s="69"/>
      <c r="N382">
        <f>'From State&amp;Country +Charts'!F395</f>
        <v>588</v>
      </c>
      <c r="O382" s="69"/>
      <c r="P382" s="69">
        <f t="shared" si="306"/>
        <v>7982</v>
      </c>
      <c r="Q382" s="69"/>
      <c r="R382">
        <f>'From State&amp;Country +Charts'!O395</f>
        <v>576</v>
      </c>
      <c r="S382" s="69"/>
      <c r="T382" s="69">
        <f t="shared" si="307"/>
        <v>7083</v>
      </c>
      <c r="U382" s="69"/>
      <c r="V382" s="84">
        <f t="shared" si="308"/>
        <v>0.19274595963357413</v>
      </c>
      <c r="W382" s="84">
        <f t="shared" si="309"/>
        <v>0.12102480077455872</v>
      </c>
      <c r="X382" s="84">
        <f t="shared" si="310"/>
        <v>5.9432486780367916E-2</v>
      </c>
      <c r="Y382" s="8">
        <f t="shared" si="315"/>
        <v>4.3792358680271093E-2</v>
      </c>
      <c r="Z382" s="8">
        <f t="shared" si="316"/>
        <v>4.2898637074551278E-2</v>
      </c>
      <c r="AA382" s="69"/>
      <c r="AB382" s="69"/>
      <c r="AC382" s="69">
        <f>'From State&amp;Country +Charts'!BR395</f>
        <v>13427</v>
      </c>
      <c r="AD382" s="69">
        <f t="shared" ref="AD382" si="317">SUM(AC371:AC382)</f>
        <v>180737</v>
      </c>
      <c r="AE382" s="85">
        <f t="shared" si="311"/>
        <v>0.12888851521775679</v>
      </c>
      <c r="AF382" s="69"/>
      <c r="AG382" s="69">
        <f t="shared" si="312"/>
        <v>13427</v>
      </c>
      <c r="AH382" s="69">
        <v>2144</v>
      </c>
      <c r="AI382" s="69">
        <f t="shared" si="313"/>
        <v>11283</v>
      </c>
      <c r="AJ382" s="69">
        <f t="shared" ref="AJ382" si="318">SUM(AI371:AI382)</f>
        <v>134286</v>
      </c>
      <c r="AK382" s="69">
        <f t="shared" ref="AK382:AK390" si="319">AJ382/12</f>
        <v>11190.5</v>
      </c>
      <c r="AL382" s="69">
        <f t="shared" si="314"/>
        <v>46451</v>
      </c>
      <c r="AM382" s="86">
        <v>9.4213152602964173E-2</v>
      </c>
    </row>
    <row r="383" spans="1:39" x14ac:dyDescent="0.3">
      <c r="A383" s="47">
        <v>42064</v>
      </c>
      <c r="B383" s="69">
        <f>'From State&amp;Country +Charts'!H396</f>
        <v>2593</v>
      </c>
      <c r="C383" s="69"/>
      <c r="D383" s="69">
        <f t="shared" si="303"/>
        <v>33447</v>
      </c>
      <c r="E383" s="69"/>
      <c r="F383" s="69">
        <f>'From State&amp;Country +Charts'!AN396</f>
        <v>1651</v>
      </c>
      <c r="G383" s="69"/>
      <c r="H383" s="69">
        <f t="shared" si="304"/>
        <v>20942</v>
      </c>
      <c r="I383" s="69"/>
      <c r="J383" s="69">
        <f>'From State&amp;Country +Charts'!AT396</f>
        <v>801</v>
      </c>
      <c r="K383" s="69"/>
      <c r="L383" s="69">
        <f t="shared" si="305"/>
        <v>10122</v>
      </c>
      <c r="M383" s="69"/>
      <c r="N383">
        <f>'From State&amp;Country +Charts'!F396</f>
        <v>629</v>
      </c>
      <c r="O383" s="69"/>
      <c r="P383" s="69">
        <f t="shared" si="306"/>
        <v>7891</v>
      </c>
      <c r="Q383" s="69"/>
      <c r="R383">
        <f>'From State&amp;Country +Charts'!O396</f>
        <v>563</v>
      </c>
      <c r="S383" s="69"/>
      <c r="T383" s="69">
        <f t="shared" si="307"/>
        <v>7006</v>
      </c>
      <c r="U383" s="69"/>
      <c r="V383" s="84">
        <f t="shared" si="308"/>
        <v>0.19190349319123742</v>
      </c>
      <c r="W383" s="84">
        <f t="shared" si="309"/>
        <v>0.12218768502072232</v>
      </c>
      <c r="X383" s="84">
        <f t="shared" si="310"/>
        <v>5.9280639431616343E-2</v>
      </c>
      <c r="Y383" s="8">
        <f t="shared" si="315"/>
        <v>4.6551213735938422E-2</v>
      </c>
      <c r="Z383" s="8">
        <f t="shared" si="316"/>
        <v>4.1666666666666664E-2</v>
      </c>
      <c r="AA383" s="69"/>
      <c r="AB383" s="69"/>
      <c r="AC383" s="69">
        <f>'From State&amp;Country +Charts'!BR396</f>
        <v>13512</v>
      </c>
      <c r="AD383" s="69">
        <f t="shared" ref="AD383" si="320">SUM(AC372:AC383)</f>
        <v>177810</v>
      </c>
      <c r="AE383" s="85">
        <f t="shared" si="311"/>
        <v>-0.1780521929557759</v>
      </c>
      <c r="AF383" s="69"/>
      <c r="AG383" s="69">
        <f t="shared" si="312"/>
        <v>13512</v>
      </c>
      <c r="AH383" s="69">
        <v>2599</v>
      </c>
      <c r="AI383" s="69">
        <f t="shared" si="313"/>
        <v>10913</v>
      </c>
      <c r="AJ383" s="69">
        <f t="shared" ref="AJ383" si="321">SUM(AI372:AI383)</f>
        <v>135519</v>
      </c>
      <c r="AK383" s="69">
        <f t="shared" si="319"/>
        <v>11293.25</v>
      </c>
      <c r="AL383" s="69">
        <f t="shared" si="314"/>
        <v>42291</v>
      </c>
      <c r="AM383" s="86">
        <v>0.10612788632326821</v>
      </c>
    </row>
    <row r="384" spans="1:39" x14ac:dyDescent="0.3">
      <c r="A384" s="47">
        <v>42095</v>
      </c>
      <c r="B384" s="69">
        <f>'From State&amp;Country +Charts'!H397</f>
        <v>2485</v>
      </c>
      <c r="C384" s="69"/>
      <c r="D384" s="69">
        <f t="shared" si="303"/>
        <v>33731</v>
      </c>
      <c r="E384" s="69"/>
      <c r="F384" s="69">
        <f>'From State&amp;Country +Charts'!AN397</f>
        <v>1658</v>
      </c>
      <c r="G384" s="69"/>
      <c r="H384" s="69">
        <f t="shared" si="304"/>
        <v>20893</v>
      </c>
      <c r="I384" s="69"/>
      <c r="J384" s="69">
        <f>'From State&amp;Country +Charts'!AT397</f>
        <v>773</v>
      </c>
      <c r="K384" s="69"/>
      <c r="L384" s="69">
        <f t="shared" si="305"/>
        <v>10138</v>
      </c>
      <c r="M384" s="69"/>
      <c r="N384">
        <f>'From State&amp;Country +Charts'!F397</f>
        <v>560</v>
      </c>
      <c r="O384" s="69"/>
      <c r="P384" s="69">
        <f t="shared" si="306"/>
        <v>7906</v>
      </c>
      <c r="Q384" s="69"/>
      <c r="R384">
        <f>'From State&amp;Country +Charts'!O397</f>
        <v>476</v>
      </c>
      <c r="S384" s="69"/>
      <c r="T384" s="69">
        <f t="shared" si="307"/>
        <v>6931</v>
      </c>
      <c r="U384" s="69"/>
      <c r="V384" s="84">
        <f t="shared" si="308"/>
        <v>0.18934775982932034</v>
      </c>
      <c r="W384" s="84">
        <f t="shared" si="309"/>
        <v>0.12633343492837548</v>
      </c>
      <c r="X384" s="84">
        <f t="shared" si="310"/>
        <v>5.8899725693386161E-2</v>
      </c>
      <c r="Y384" s="8">
        <f t="shared" si="315"/>
        <v>4.2669917708015849E-2</v>
      </c>
      <c r="Z384" s="8">
        <f t="shared" si="316"/>
        <v>3.6269430051813469E-2</v>
      </c>
      <c r="AA384" s="69"/>
      <c r="AB384" s="69"/>
      <c r="AC384" s="69">
        <f>'From State&amp;Country +Charts'!BR397</f>
        <v>13124</v>
      </c>
      <c r="AD384" s="69">
        <f t="shared" ref="AD384" si="322">SUM(AC373:AC384)</f>
        <v>178331</v>
      </c>
      <c r="AE384" s="85">
        <f t="shared" si="311"/>
        <v>4.1339363643576821E-2</v>
      </c>
      <c r="AF384" s="69"/>
      <c r="AG384" s="69">
        <f t="shared" si="312"/>
        <v>13124</v>
      </c>
      <c r="AH384" s="69">
        <v>2475</v>
      </c>
      <c r="AI384" s="69">
        <f t="shared" si="313"/>
        <v>10649</v>
      </c>
      <c r="AJ384" s="69">
        <f t="shared" ref="AJ384" si="323">SUM(AI373:AI384)</f>
        <v>138868</v>
      </c>
      <c r="AK384" s="69">
        <f t="shared" si="319"/>
        <v>11572.333333333334</v>
      </c>
      <c r="AL384" s="69">
        <f t="shared" si="314"/>
        <v>39463</v>
      </c>
      <c r="AM384" s="86">
        <v>0.1019506248095093</v>
      </c>
    </row>
    <row r="385" spans="1:39" x14ac:dyDescent="0.3">
      <c r="A385" s="47">
        <v>42125</v>
      </c>
      <c r="B385" s="69">
        <f>'From State&amp;Country +Charts'!H398</f>
        <v>3326</v>
      </c>
      <c r="C385" s="69"/>
      <c r="D385" s="69">
        <f t="shared" si="303"/>
        <v>34343</v>
      </c>
      <c r="E385" s="69"/>
      <c r="F385" s="69">
        <f>'From State&amp;Country +Charts'!AN398</f>
        <v>1993</v>
      </c>
      <c r="G385" s="69"/>
      <c r="H385" s="69">
        <f t="shared" si="304"/>
        <v>20902</v>
      </c>
      <c r="I385" s="69"/>
      <c r="J385" s="69">
        <f>'From State&amp;Country +Charts'!AT398</f>
        <v>913</v>
      </c>
      <c r="K385" s="69"/>
      <c r="L385" s="69">
        <f t="shared" si="305"/>
        <v>10053</v>
      </c>
      <c r="M385" s="69"/>
      <c r="N385">
        <f>'From State&amp;Country +Charts'!F398</f>
        <v>737</v>
      </c>
      <c r="O385" s="69"/>
      <c r="P385" s="69">
        <f t="shared" si="306"/>
        <v>7895</v>
      </c>
      <c r="Q385" s="69"/>
      <c r="R385">
        <f>'From State&amp;Country +Charts'!O398</f>
        <v>640</v>
      </c>
      <c r="S385" s="69"/>
      <c r="T385" s="69">
        <f t="shared" si="307"/>
        <v>6952</v>
      </c>
      <c r="U385" s="69"/>
      <c r="V385" s="84">
        <f t="shared" si="308"/>
        <v>0.19946026986506746</v>
      </c>
      <c r="W385" s="84">
        <f t="shared" si="309"/>
        <v>0.11952023988005997</v>
      </c>
      <c r="X385" s="84">
        <f t="shared" si="310"/>
        <v>5.4752623688155921E-2</v>
      </c>
      <c r="Y385" s="8">
        <f t="shared" si="315"/>
        <v>4.4197901049475262E-2</v>
      </c>
      <c r="Z385" s="8">
        <f t="shared" si="316"/>
        <v>3.8380809595202396E-2</v>
      </c>
      <c r="AA385" s="69"/>
      <c r="AB385" s="69"/>
      <c r="AC385" s="69">
        <f>'From State&amp;Country +Charts'!BR398</f>
        <v>16675</v>
      </c>
      <c r="AD385" s="69">
        <f t="shared" ref="AD385" si="324">SUM(AC374:AC385)</f>
        <v>179601</v>
      </c>
      <c r="AE385" s="85">
        <f t="shared" si="311"/>
        <v>8.2440765985069886E-2</v>
      </c>
      <c r="AF385" s="69"/>
      <c r="AG385" s="69">
        <f t="shared" si="312"/>
        <v>16675</v>
      </c>
      <c r="AH385" s="69">
        <v>2864</v>
      </c>
      <c r="AI385" s="69">
        <f t="shared" si="313"/>
        <v>13811</v>
      </c>
      <c r="AJ385" s="69">
        <f t="shared" ref="AJ385" si="325">SUM(AI374:AI385)</f>
        <v>142058</v>
      </c>
      <c r="AK385" s="69">
        <f t="shared" si="319"/>
        <v>11838.166666666666</v>
      </c>
      <c r="AL385" s="69">
        <f t="shared" si="314"/>
        <v>37543</v>
      </c>
      <c r="AM385" s="86">
        <v>9.9310344827586203E-2</v>
      </c>
    </row>
    <row r="386" spans="1:39" x14ac:dyDescent="0.3">
      <c r="A386" s="47">
        <v>42156</v>
      </c>
      <c r="B386" s="69">
        <f>'From State&amp;Country +Charts'!H399</f>
        <v>2953</v>
      </c>
      <c r="C386" s="69"/>
      <c r="D386" s="69">
        <f t="shared" ref="D386:D390" si="326">SUM(B375:B386)</f>
        <v>34572</v>
      </c>
      <c r="E386" s="69"/>
      <c r="F386" s="69">
        <f>'From State&amp;Country +Charts'!AN399</f>
        <v>1604</v>
      </c>
      <c r="G386" s="69"/>
      <c r="H386" s="69">
        <f t="shared" ref="H386:H390" si="327">SUM(F375:F386)</f>
        <v>20870</v>
      </c>
      <c r="I386" s="69"/>
      <c r="J386" s="69">
        <f>'From State&amp;Country +Charts'!AT399</f>
        <v>899</v>
      </c>
      <c r="K386" s="69"/>
      <c r="L386" s="69">
        <f t="shared" ref="L386:L390" si="328">SUM(J375:J386)</f>
        <v>10192</v>
      </c>
      <c r="M386" s="69"/>
      <c r="N386">
        <f>'From State&amp;Country +Charts'!F399</f>
        <v>736</v>
      </c>
      <c r="O386" s="69"/>
      <c r="P386" s="69">
        <f t="shared" ref="P386:P390" si="329">SUM(N375:N386)</f>
        <v>7973</v>
      </c>
      <c r="Q386" s="69"/>
      <c r="R386">
        <f>'From State&amp;Country +Charts'!O399</f>
        <v>575</v>
      </c>
      <c r="S386" s="69"/>
      <c r="T386" s="69">
        <f t="shared" ref="T386:T390" si="330">SUM(R375:R386)</f>
        <v>6966</v>
      </c>
      <c r="U386" s="69"/>
      <c r="V386" s="84">
        <f t="shared" ref="V386:V389" si="331">B386/AC386</f>
        <v>0.19041784885220531</v>
      </c>
      <c r="W386" s="84">
        <f t="shared" ref="W386:W390" si="332">F386/AC386</f>
        <v>0.10343048749032757</v>
      </c>
      <c r="X386" s="84">
        <f t="shared" ref="X386:X390" si="333">J386/AC386</f>
        <v>5.7970079958730977E-2</v>
      </c>
      <c r="Y386" s="8">
        <f t="shared" si="315"/>
        <v>4.7459375806035597E-2</v>
      </c>
      <c r="Z386" s="8">
        <f t="shared" si="316"/>
        <v>3.7077637348465309E-2</v>
      </c>
      <c r="AA386" s="69"/>
      <c r="AB386" s="69"/>
      <c r="AC386" s="69">
        <f>'From State&amp;Country +Charts'!BR399</f>
        <v>15508</v>
      </c>
      <c r="AD386" s="69">
        <f t="shared" ref="AD386" si="334">SUM(AC375:AC386)</f>
        <v>180729</v>
      </c>
      <c r="AE386" s="85">
        <f t="shared" ref="AE386:AE390" si="335">(AC386/AC374)-1</f>
        <v>7.8442280945757892E-2</v>
      </c>
      <c r="AF386" s="69"/>
      <c r="AG386" s="69">
        <f t="shared" ref="AG386:AG390" si="336">AC386</f>
        <v>15508</v>
      </c>
      <c r="AH386" s="69">
        <v>3043</v>
      </c>
      <c r="AI386" s="69">
        <f t="shared" ref="AI386:AI390" si="337">AG386-AH386</f>
        <v>12465</v>
      </c>
      <c r="AJ386" s="69">
        <f t="shared" ref="AJ386" si="338">SUM(AI375:AI386)</f>
        <v>145540</v>
      </c>
      <c r="AK386" s="69">
        <f t="shared" si="319"/>
        <v>12128.333333333334</v>
      </c>
      <c r="AL386" s="69">
        <f t="shared" ref="AL386" si="339">SUM(AH375:AH386)</f>
        <v>35189</v>
      </c>
      <c r="AM386" s="86">
        <v>9.2532886252256905E-2</v>
      </c>
    </row>
    <row r="387" spans="1:39" x14ac:dyDescent="0.3">
      <c r="A387" s="47">
        <v>42186</v>
      </c>
      <c r="B387" s="69">
        <f>'From State&amp;Country +Charts'!H400</f>
        <v>3443</v>
      </c>
      <c r="C387" s="69"/>
      <c r="D387" s="69">
        <f t="shared" si="326"/>
        <v>35185</v>
      </c>
      <c r="E387" s="69"/>
      <c r="F387" s="69">
        <f>'From State&amp;Country +Charts'!AN400</f>
        <v>1749</v>
      </c>
      <c r="G387" s="69"/>
      <c r="H387" s="69">
        <f t="shared" si="327"/>
        <v>20916</v>
      </c>
      <c r="I387" s="69"/>
      <c r="J387" s="69">
        <f>'From State&amp;Country +Charts'!AT400</f>
        <v>983</v>
      </c>
      <c r="K387" s="69"/>
      <c r="L387" s="69">
        <f t="shared" si="328"/>
        <v>10303</v>
      </c>
      <c r="M387" s="69"/>
      <c r="N387">
        <f>'From State&amp;Country +Charts'!F400</f>
        <v>750</v>
      </c>
      <c r="O387" s="69"/>
      <c r="P387" s="69">
        <f t="shared" si="329"/>
        <v>8000</v>
      </c>
      <c r="Q387" s="69"/>
      <c r="R387">
        <f>'From State&amp;Country +Charts'!O400</f>
        <v>594</v>
      </c>
      <c r="S387" s="69"/>
      <c r="T387" s="69">
        <f t="shared" si="330"/>
        <v>6949</v>
      </c>
      <c r="U387" s="69"/>
      <c r="V387" s="84">
        <f t="shared" si="331"/>
        <v>0.2025413259603506</v>
      </c>
      <c r="W387" s="84">
        <f t="shared" si="332"/>
        <v>0.1028884052003059</v>
      </c>
      <c r="X387" s="84">
        <f t="shared" si="333"/>
        <v>5.7826930995940939E-2</v>
      </c>
      <c r="Y387" s="8">
        <f t="shared" si="315"/>
        <v>4.4120242367198068E-2</v>
      </c>
      <c r="Z387" s="8">
        <f t="shared" si="316"/>
        <v>3.4943231954820873E-2</v>
      </c>
      <c r="AA387" s="69"/>
      <c r="AB387" s="69"/>
      <c r="AC387" s="69">
        <f>'From State&amp;Country +Charts'!BR400</f>
        <v>16999</v>
      </c>
      <c r="AD387" s="69">
        <f t="shared" ref="AD387:AD389" si="340">SUM(AC376:AC387)</f>
        <v>182540</v>
      </c>
      <c r="AE387" s="85">
        <f t="shared" si="335"/>
        <v>0.11923887279431122</v>
      </c>
      <c r="AF387" s="69"/>
      <c r="AG387" s="69">
        <f t="shared" si="336"/>
        <v>16999</v>
      </c>
      <c r="AH387" s="69">
        <v>2156</v>
      </c>
      <c r="AI387" s="69">
        <f t="shared" si="337"/>
        <v>14843</v>
      </c>
      <c r="AJ387" s="69">
        <f t="shared" ref="AJ387:AJ390" si="341">SUM(AI376:AI387)</f>
        <v>153272</v>
      </c>
      <c r="AK387" s="69">
        <f t="shared" si="319"/>
        <v>12772.666666666666</v>
      </c>
      <c r="AL387" s="69">
        <f t="shared" ref="AL387" si="342">SUM(AH376:AH387)</f>
        <v>29268</v>
      </c>
      <c r="AM387" s="86">
        <v>9.482910759456438E-2</v>
      </c>
    </row>
    <row r="388" spans="1:39" x14ac:dyDescent="0.3">
      <c r="A388" s="47">
        <v>42217</v>
      </c>
      <c r="B388" s="69">
        <f>'From State&amp;Country +Charts'!H401</f>
        <v>4340</v>
      </c>
      <c r="C388" s="69"/>
      <c r="D388" s="69">
        <f t="shared" si="326"/>
        <v>35780</v>
      </c>
      <c r="E388" s="69"/>
      <c r="F388" s="69">
        <f>'From State&amp;Country +Charts'!AN401</f>
        <v>2410</v>
      </c>
      <c r="G388" s="69"/>
      <c r="H388" s="69">
        <f t="shared" si="327"/>
        <v>21115</v>
      </c>
      <c r="I388" s="69"/>
      <c r="J388" s="69">
        <f>'From State&amp;Country +Charts'!AT401</f>
        <v>1296</v>
      </c>
      <c r="K388" s="69"/>
      <c r="L388" s="69">
        <f t="shared" si="328"/>
        <v>10399</v>
      </c>
      <c r="M388" s="69"/>
      <c r="N388">
        <f>'From State&amp;Country +Charts'!F401</f>
        <v>966</v>
      </c>
      <c r="O388" s="69"/>
      <c r="P388" s="69">
        <f>SUM(N377:N388)</f>
        <v>8126</v>
      </c>
      <c r="Q388" s="69"/>
      <c r="R388">
        <f>'From State&amp;Country +Charts'!O401</f>
        <v>736</v>
      </c>
      <c r="S388" s="69"/>
      <c r="T388" s="69">
        <f t="shared" si="330"/>
        <v>6938</v>
      </c>
      <c r="U388" s="69"/>
      <c r="V388" s="84">
        <f t="shared" si="331"/>
        <v>0.19177234766470772</v>
      </c>
      <c r="W388" s="84">
        <f t="shared" si="332"/>
        <v>0.10649109628385843</v>
      </c>
      <c r="X388" s="84">
        <f t="shared" si="333"/>
        <v>5.7266581238124697E-2</v>
      </c>
      <c r="Y388" s="8">
        <f t="shared" si="315"/>
        <v>4.268481286730591E-2</v>
      </c>
      <c r="Z388" s="8">
        <f t="shared" si="316"/>
        <v>3.2521762184614028E-2</v>
      </c>
      <c r="AA388" s="69"/>
      <c r="AB388" s="69"/>
      <c r="AC388" s="69">
        <f>'From State&amp;Country +Charts'!BR401</f>
        <v>22631</v>
      </c>
      <c r="AD388" s="69">
        <f t="shared" si="340"/>
        <v>184924</v>
      </c>
      <c r="AE388" s="85">
        <f t="shared" si="335"/>
        <v>0.11774583888971213</v>
      </c>
      <c r="AF388" s="69"/>
      <c r="AG388" s="69">
        <f t="shared" si="336"/>
        <v>22631</v>
      </c>
      <c r="AH388" s="69">
        <v>1552</v>
      </c>
      <c r="AI388" s="69">
        <f t="shared" si="337"/>
        <v>21079</v>
      </c>
      <c r="AJ388" s="69">
        <f t="shared" si="341"/>
        <v>161092</v>
      </c>
      <c r="AK388" s="69">
        <f t="shared" si="319"/>
        <v>13424.333333333334</v>
      </c>
      <c r="AL388" s="69">
        <f t="shared" ref="AL388" si="343">SUM(AH377:AH388)</f>
        <v>23832</v>
      </c>
      <c r="AM388" s="86">
        <v>9.1732579205514558E-2</v>
      </c>
    </row>
    <row r="389" spans="1:39" x14ac:dyDescent="0.3">
      <c r="A389" s="47">
        <v>42248</v>
      </c>
      <c r="B389" s="69">
        <f>'From State&amp;Country +Charts'!H402</f>
        <v>3562</v>
      </c>
      <c r="C389" s="69"/>
      <c r="D389" s="69">
        <f t="shared" si="326"/>
        <v>36109</v>
      </c>
      <c r="E389" s="69"/>
      <c r="F389" s="69">
        <f>'From State&amp;Country +Charts'!AN402</f>
        <v>1918</v>
      </c>
      <c r="G389" s="69"/>
      <c r="H389" s="69">
        <f t="shared" si="327"/>
        <v>21246</v>
      </c>
      <c r="I389" s="69"/>
      <c r="J389" s="69">
        <f>'From State&amp;Country +Charts'!AT402</f>
        <v>946</v>
      </c>
      <c r="K389" s="69"/>
      <c r="L389" s="69">
        <f t="shared" si="328"/>
        <v>10428</v>
      </c>
      <c r="M389" s="69"/>
      <c r="N389">
        <f>'From State&amp;Country +Charts'!F402</f>
        <v>767</v>
      </c>
      <c r="O389" s="69"/>
      <c r="P389" s="69">
        <f t="shared" si="329"/>
        <v>8207</v>
      </c>
      <c r="Q389" s="69"/>
      <c r="R389">
        <f>'From State&amp;Country +Charts'!O402</f>
        <v>615</v>
      </c>
      <c r="S389" s="69"/>
      <c r="T389" s="69">
        <f t="shared" si="330"/>
        <v>6896</v>
      </c>
      <c r="U389" s="69"/>
      <c r="V389" s="84">
        <f t="shared" si="331"/>
        <v>0.20493642483171279</v>
      </c>
      <c r="W389" s="84">
        <f t="shared" si="332"/>
        <v>0.1103503826016915</v>
      </c>
      <c r="X389" s="84">
        <f t="shared" si="333"/>
        <v>5.4427248144525632E-2</v>
      </c>
      <c r="Y389" s="8">
        <f t="shared" si="315"/>
        <v>4.4128646222887064E-2</v>
      </c>
      <c r="Z389" s="8">
        <f t="shared" si="316"/>
        <v>3.5383464702836431E-2</v>
      </c>
      <c r="AA389" s="69"/>
      <c r="AB389" s="69"/>
      <c r="AC389" s="69">
        <f>'From State&amp;Country +Charts'!BR402</f>
        <v>17381</v>
      </c>
      <c r="AD389" s="69">
        <f t="shared" si="340"/>
        <v>185620</v>
      </c>
      <c r="AE389" s="85">
        <f t="shared" si="335"/>
        <v>4.1714114474078468E-2</v>
      </c>
      <c r="AF389" s="69"/>
      <c r="AG389" s="69">
        <f t="shared" si="336"/>
        <v>17381</v>
      </c>
      <c r="AH389" s="69">
        <v>3232</v>
      </c>
      <c r="AI389" s="69">
        <f t="shared" si="337"/>
        <v>14149</v>
      </c>
      <c r="AJ389" s="69">
        <f t="shared" si="341"/>
        <v>161438</v>
      </c>
      <c r="AK389" s="69">
        <f t="shared" si="319"/>
        <v>13453.166666666666</v>
      </c>
      <c r="AL389" s="69">
        <f t="shared" ref="AL389" si="344">SUM(AH378:AH389)</f>
        <v>24182</v>
      </c>
      <c r="AM389" s="86">
        <v>9.6887405787929343E-2</v>
      </c>
    </row>
    <row r="390" spans="1:39" x14ac:dyDescent="0.3">
      <c r="A390" s="47">
        <v>42278</v>
      </c>
      <c r="B390" s="69">
        <f>'From State&amp;Country +Charts'!H403</f>
        <v>4137</v>
      </c>
      <c r="C390" s="69"/>
      <c r="D390" s="69">
        <f t="shared" si="326"/>
        <v>37555</v>
      </c>
      <c r="E390" s="69"/>
      <c r="F390" s="69">
        <f>'From State&amp;Country +Charts'!AN403</f>
        <v>2346</v>
      </c>
      <c r="G390" s="69"/>
      <c r="H390" s="69">
        <f t="shared" si="327"/>
        <v>21908</v>
      </c>
      <c r="I390" s="69"/>
      <c r="J390" s="69">
        <f>'From State&amp;Country +Charts'!AT403</f>
        <v>1218</v>
      </c>
      <c r="K390" s="69"/>
      <c r="L390" s="69">
        <f t="shared" si="328"/>
        <v>10813</v>
      </c>
      <c r="M390" s="69"/>
      <c r="N390">
        <f>'From State&amp;Country +Charts'!F403</f>
        <v>862</v>
      </c>
      <c r="O390" s="69"/>
      <c r="P390" s="69">
        <f t="shared" si="329"/>
        <v>8477</v>
      </c>
      <c r="Q390" s="69"/>
      <c r="R390">
        <f>'From State&amp;Country +Charts'!O403</f>
        <v>793</v>
      </c>
      <c r="S390" s="69"/>
      <c r="T390" s="69">
        <f t="shared" si="330"/>
        <v>7140</v>
      </c>
      <c r="U390" s="69"/>
      <c r="V390" s="84">
        <f>B390/AC390</f>
        <v>0.19719719719719719</v>
      </c>
      <c r="W390" s="84">
        <f t="shared" si="332"/>
        <v>0.11182611182611182</v>
      </c>
      <c r="X390" s="84">
        <f t="shared" si="333"/>
        <v>5.8058058058058061E-2</v>
      </c>
      <c r="Y390" s="8">
        <f t="shared" si="315"/>
        <v>4.1088707755374425E-2</v>
      </c>
      <c r="Z390" s="8">
        <f t="shared" si="316"/>
        <v>3.7799704466371133E-2</v>
      </c>
      <c r="AA390" s="69"/>
      <c r="AB390" s="69"/>
      <c r="AC390" s="69">
        <f>'From State&amp;Country +Charts'!BR403</f>
        <v>20979</v>
      </c>
      <c r="AD390" s="69">
        <f>SUM(AC379:AC390)</f>
        <v>192002</v>
      </c>
      <c r="AE390" s="85">
        <f t="shared" si="335"/>
        <v>0.43721312598479134</v>
      </c>
      <c r="AF390" s="69"/>
      <c r="AG390" s="69">
        <f t="shared" si="336"/>
        <v>20979</v>
      </c>
      <c r="AH390" s="69">
        <v>3068</v>
      </c>
      <c r="AI390" s="69">
        <f t="shared" si="337"/>
        <v>17911</v>
      </c>
      <c r="AJ390" s="69">
        <f t="shared" si="341"/>
        <v>166709</v>
      </c>
      <c r="AK390" s="69">
        <f t="shared" si="319"/>
        <v>13892.416666666666</v>
      </c>
      <c r="AL390" s="69">
        <f t="shared" ref="AL390:AL394" si="345">SUM(AH379:AH390)</f>
        <v>25293</v>
      </c>
      <c r="AM390" s="86">
        <v>9.6048429381762709E-2</v>
      </c>
    </row>
    <row r="391" spans="1:39" x14ac:dyDescent="0.3">
      <c r="A391" s="47">
        <v>42309</v>
      </c>
      <c r="B391" s="69">
        <f>'From State&amp;Country +Charts'!H404</f>
        <v>2621</v>
      </c>
      <c r="C391" s="69"/>
      <c r="D391" s="69">
        <f t="shared" ref="D391:D394" si="346">SUM(B380:B391)</f>
        <v>37319</v>
      </c>
      <c r="E391" s="69"/>
      <c r="F391" s="69">
        <f>'From State&amp;Country +Charts'!AN404</f>
        <v>1575</v>
      </c>
      <c r="G391" s="69"/>
      <c r="H391" s="69">
        <f t="shared" ref="H391:H394" si="347">SUM(F380:F391)</f>
        <v>21750</v>
      </c>
      <c r="I391" s="69"/>
      <c r="J391" s="69">
        <f>'From State&amp;Country +Charts'!AT404</f>
        <v>684</v>
      </c>
      <c r="K391" s="69"/>
      <c r="L391" s="69">
        <f t="shared" ref="L391:L394" si="348">SUM(J380:J391)</f>
        <v>10763</v>
      </c>
      <c r="M391" s="69"/>
      <c r="N391">
        <f>'From State&amp;Country +Charts'!F404</f>
        <v>572</v>
      </c>
      <c r="O391" s="69"/>
      <c r="P391" s="69">
        <f t="shared" ref="P391:P394" si="349">SUM(N380:N391)</f>
        <v>8390</v>
      </c>
      <c r="Q391" s="69"/>
      <c r="R391">
        <f>'From State&amp;Country +Charts'!O404</f>
        <v>537</v>
      </c>
      <c r="S391" s="69"/>
      <c r="T391" s="69">
        <f t="shared" ref="T391:T394" si="350">SUM(R380:R391)</f>
        <v>7112</v>
      </c>
      <c r="U391" s="69"/>
      <c r="V391" s="84">
        <f t="shared" ref="V391:V394" si="351">B391/AC391</f>
        <v>0.19419130177076388</v>
      </c>
      <c r="W391" s="84">
        <f t="shared" ref="W391:W394" si="352">F391/AC391</f>
        <v>0.11669259835519004</v>
      </c>
      <c r="X391" s="84">
        <f t="shared" ref="X391:X394" si="353">J391/AC391</f>
        <v>5.0677928428539673E-2</v>
      </c>
      <c r="Y391" s="8">
        <f t="shared" ref="Y391:Y394" si="354">N391/AC391</f>
        <v>4.2379788101059496E-2</v>
      </c>
      <c r="Z391" s="8">
        <f t="shared" ref="Z391:Z394" si="355">R391/AC391</f>
        <v>3.9786619248721941E-2</v>
      </c>
      <c r="AA391" s="69"/>
      <c r="AB391" s="69"/>
      <c r="AC391" s="69">
        <f>'From State&amp;Country +Charts'!BR404</f>
        <v>13497</v>
      </c>
      <c r="AD391" s="69">
        <f t="shared" ref="AD391" si="356">SUM(AC380:AC391)</f>
        <v>190681</v>
      </c>
      <c r="AE391" s="85">
        <f t="shared" ref="AE391:AE394" si="357">(AC391/AC379)-1</f>
        <v>-8.9148333108381661E-2</v>
      </c>
      <c r="AF391" s="69"/>
      <c r="AG391" s="69">
        <f t="shared" ref="AG391:AG394" si="358">AC391</f>
        <v>13497</v>
      </c>
      <c r="AH391" s="69">
        <v>2538</v>
      </c>
      <c r="AI391" s="69">
        <f t="shared" ref="AI391:AI394" si="359">AG391-AH391</f>
        <v>10959</v>
      </c>
      <c r="AJ391" s="69">
        <f t="shared" ref="AJ391" si="360">SUM(AI380:AI391)</f>
        <v>163528</v>
      </c>
      <c r="AK391" s="69">
        <f t="shared" ref="AK391:AK394" si="361">AJ391/12</f>
        <v>13627.333333333334</v>
      </c>
      <c r="AL391" s="69">
        <f t="shared" si="345"/>
        <v>27153</v>
      </c>
      <c r="AM391" s="86">
        <v>0.10646810402311625</v>
      </c>
    </row>
    <row r="392" spans="1:39" x14ac:dyDescent="0.3">
      <c r="A392" s="47">
        <v>42339</v>
      </c>
      <c r="B392" s="69">
        <f>'From State&amp;Country +Charts'!H405</f>
        <v>2438</v>
      </c>
      <c r="C392" s="69"/>
      <c r="D392" s="69">
        <f t="shared" si="346"/>
        <v>37624</v>
      </c>
      <c r="E392" s="69"/>
      <c r="F392" s="69">
        <f>'From State&amp;Country +Charts'!AN405</f>
        <v>1549</v>
      </c>
      <c r="G392" s="69"/>
      <c r="H392" s="69">
        <f t="shared" si="347"/>
        <v>21990</v>
      </c>
      <c r="I392" s="69"/>
      <c r="J392" s="69">
        <f>'From State&amp;Country +Charts'!AT405</f>
        <v>631</v>
      </c>
      <c r="K392" s="69"/>
      <c r="L392" s="69">
        <f t="shared" si="348"/>
        <v>10807</v>
      </c>
      <c r="M392" s="69"/>
      <c r="N392">
        <f>'From State&amp;Country +Charts'!F405</f>
        <v>495</v>
      </c>
      <c r="O392" s="69"/>
      <c r="P392" s="69">
        <f t="shared" si="349"/>
        <v>8395</v>
      </c>
      <c r="Q392" s="69"/>
      <c r="R392">
        <f>'From State&amp;Country +Charts'!O405</f>
        <v>433</v>
      </c>
      <c r="S392" s="69"/>
      <c r="T392" s="69">
        <f t="shared" si="350"/>
        <v>7149</v>
      </c>
      <c r="U392" s="69"/>
      <c r="V392" s="84">
        <f t="shared" si="351"/>
        <v>0.2015042565501281</v>
      </c>
      <c r="W392" s="84">
        <f t="shared" si="352"/>
        <v>0.12802710967848582</v>
      </c>
      <c r="X392" s="84">
        <f t="shared" si="353"/>
        <v>5.2153070501694355E-2</v>
      </c>
      <c r="Y392" s="8">
        <f t="shared" si="354"/>
        <v>4.0912472105132658E-2</v>
      </c>
      <c r="Z392" s="8">
        <f t="shared" si="355"/>
        <v>3.5788081659641292E-2</v>
      </c>
      <c r="AA392" s="69"/>
      <c r="AB392" s="69"/>
      <c r="AC392" s="69">
        <f>'From State&amp;Country +Charts'!BR405</f>
        <v>12099</v>
      </c>
      <c r="AD392" s="69">
        <f t="shared" ref="AD392:AD394" si="362">SUM(AC381:AC392)</f>
        <v>191795</v>
      </c>
      <c r="AE392" s="85">
        <f t="shared" si="357"/>
        <v>0.10141101502048255</v>
      </c>
      <c r="AF392" s="69"/>
      <c r="AG392" s="69">
        <f t="shared" si="358"/>
        <v>12099</v>
      </c>
      <c r="AH392" s="69">
        <v>1924</v>
      </c>
      <c r="AI392" s="69">
        <f t="shared" si="359"/>
        <v>10175</v>
      </c>
      <c r="AJ392" s="69">
        <f t="shared" ref="AJ392:AJ394" si="363">SUM(AI381:AI392)</f>
        <v>163704</v>
      </c>
      <c r="AK392" s="69">
        <f t="shared" si="361"/>
        <v>13642</v>
      </c>
      <c r="AL392" s="69">
        <f t="shared" si="345"/>
        <v>28091</v>
      </c>
      <c r="AM392" s="86">
        <v>0.10885197123729234</v>
      </c>
    </row>
    <row r="393" spans="1:39" x14ac:dyDescent="0.3">
      <c r="A393" s="47">
        <v>42370</v>
      </c>
      <c r="B393" s="69">
        <f>'From State&amp;Country +Charts'!H406</f>
        <v>3492</v>
      </c>
      <c r="C393" s="69"/>
      <c r="D393" s="69">
        <f t="shared" si="346"/>
        <v>37978</v>
      </c>
      <c r="E393" s="69"/>
      <c r="F393" s="69">
        <f>'From State&amp;Country +Charts'!AN406</f>
        <v>2170</v>
      </c>
      <c r="G393" s="69"/>
      <c r="H393" s="69">
        <f t="shared" si="347"/>
        <v>22248</v>
      </c>
      <c r="I393" s="69"/>
      <c r="J393" s="69">
        <f>'From State&amp;Country +Charts'!AT406</f>
        <v>950</v>
      </c>
      <c r="K393" s="69"/>
      <c r="L393" s="69">
        <f t="shared" si="348"/>
        <v>10892</v>
      </c>
      <c r="M393" s="69"/>
      <c r="N393">
        <f>'From State&amp;Country +Charts'!F406</f>
        <v>726</v>
      </c>
      <c r="O393" s="69"/>
      <c r="P393" s="69">
        <f t="shared" si="349"/>
        <v>8388</v>
      </c>
      <c r="Q393" s="69"/>
      <c r="R393">
        <f>'From State&amp;Country +Charts'!O406</f>
        <v>663</v>
      </c>
      <c r="S393" s="69"/>
      <c r="T393" s="69">
        <f t="shared" si="350"/>
        <v>7201</v>
      </c>
      <c r="U393" s="69"/>
      <c r="V393" s="84">
        <f t="shared" si="351"/>
        <v>0.20184971098265897</v>
      </c>
      <c r="W393" s="84">
        <f t="shared" si="352"/>
        <v>0.12543352601156069</v>
      </c>
      <c r="X393" s="84">
        <f t="shared" si="353"/>
        <v>5.4913294797687862E-2</v>
      </c>
      <c r="Y393" s="8">
        <f t="shared" si="354"/>
        <v>4.1965317919075144E-2</v>
      </c>
      <c r="Z393" s="8">
        <f t="shared" si="355"/>
        <v>3.832369942196532E-2</v>
      </c>
      <c r="AA393" s="69"/>
      <c r="AB393" s="69"/>
      <c r="AC393" s="69">
        <f>'From State&amp;Country +Charts'!BR406</f>
        <v>17300</v>
      </c>
      <c r="AD393" s="69">
        <f t="shared" si="362"/>
        <v>193132</v>
      </c>
      <c r="AE393" s="85">
        <f t="shared" si="357"/>
        <v>8.375618618054248E-2</v>
      </c>
      <c r="AF393" s="69"/>
      <c r="AG393" s="69">
        <f t="shared" si="358"/>
        <v>17300</v>
      </c>
      <c r="AH393" s="69">
        <v>2602</v>
      </c>
      <c r="AI393" s="69">
        <f t="shared" si="359"/>
        <v>14698</v>
      </c>
      <c r="AJ393" s="69">
        <f t="shared" si="363"/>
        <v>162935</v>
      </c>
      <c r="AK393" s="69">
        <f t="shared" si="361"/>
        <v>13577.916666666666</v>
      </c>
      <c r="AL393" s="69">
        <f t="shared" si="345"/>
        <v>30197</v>
      </c>
      <c r="AM393" s="86">
        <v>0.10028901734104047</v>
      </c>
    </row>
    <row r="394" spans="1:39" x14ac:dyDescent="0.3">
      <c r="A394" s="47">
        <v>42401</v>
      </c>
      <c r="B394" s="69">
        <f>'From State&amp;Country +Charts'!H407</f>
        <v>2895</v>
      </c>
      <c r="C394" s="69"/>
      <c r="D394" s="69">
        <f t="shared" si="346"/>
        <v>38285</v>
      </c>
      <c r="E394" s="69"/>
      <c r="F394" s="69">
        <f>'From State&amp;Country +Charts'!AN407</f>
        <v>1746</v>
      </c>
      <c r="G394" s="69"/>
      <c r="H394" s="69">
        <f t="shared" si="347"/>
        <v>22369</v>
      </c>
      <c r="I394" s="69"/>
      <c r="J394" s="69">
        <f>'From State&amp;Country +Charts'!AT407</f>
        <v>857</v>
      </c>
      <c r="K394" s="69"/>
      <c r="L394" s="69">
        <f t="shared" si="348"/>
        <v>10951</v>
      </c>
      <c r="M394" s="69"/>
      <c r="N394">
        <f>'From State&amp;Country +Charts'!F407</f>
        <v>708</v>
      </c>
      <c r="O394" s="69"/>
      <c r="P394" s="69">
        <f t="shared" si="349"/>
        <v>8508</v>
      </c>
      <c r="Q394" s="69"/>
      <c r="R394">
        <f>'From State&amp;Country +Charts'!O407</f>
        <v>567</v>
      </c>
      <c r="S394" s="69"/>
      <c r="T394" s="69">
        <f t="shared" si="350"/>
        <v>7192</v>
      </c>
      <c r="U394" s="69"/>
      <c r="V394" s="84">
        <f t="shared" si="351"/>
        <v>0.19964140404110062</v>
      </c>
      <c r="W394" s="84">
        <f t="shared" si="352"/>
        <v>0.12040548927660161</v>
      </c>
      <c r="X394" s="84">
        <f t="shared" si="353"/>
        <v>5.9099372457071926E-2</v>
      </c>
      <c r="Y394" s="8">
        <f t="shared" si="354"/>
        <v>4.8824219019377973E-2</v>
      </c>
      <c r="Z394" s="8">
        <f t="shared" si="355"/>
        <v>3.9100751672298463E-2</v>
      </c>
      <c r="AA394" s="69"/>
      <c r="AB394" s="69"/>
      <c r="AC394" s="69">
        <f>'From State&amp;Country +Charts'!BR407</f>
        <v>14501</v>
      </c>
      <c r="AD394" s="69">
        <f t="shared" si="362"/>
        <v>194206</v>
      </c>
      <c r="AE394" s="85">
        <f t="shared" si="357"/>
        <v>7.9988083711923785E-2</v>
      </c>
      <c r="AF394" s="69"/>
      <c r="AG394" s="69">
        <f t="shared" si="358"/>
        <v>14501</v>
      </c>
      <c r="AH394" s="69">
        <v>3704</v>
      </c>
      <c r="AI394" s="69">
        <f t="shared" si="359"/>
        <v>10797</v>
      </c>
      <c r="AJ394" s="69">
        <f t="shared" si="363"/>
        <v>162449</v>
      </c>
      <c r="AK394" s="69">
        <f t="shared" si="361"/>
        <v>13537.416666666666</v>
      </c>
      <c r="AL394" s="69">
        <f t="shared" si="345"/>
        <v>31757</v>
      </c>
      <c r="AM394" s="86">
        <v>9.6338183573546649E-2</v>
      </c>
    </row>
    <row r="395" spans="1:39" x14ac:dyDescent="0.3">
      <c r="A395" s="47">
        <v>42430</v>
      </c>
      <c r="B395" s="69">
        <f>'From State&amp;Country +Charts'!H408</f>
        <v>3100</v>
      </c>
      <c r="C395" s="69"/>
      <c r="D395" s="69">
        <f t="shared" ref="D395:D396" si="364">SUM(B384:B395)</f>
        <v>38792</v>
      </c>
      <c r="E395" s="69"/>
      <c r="F395" s="69">
        <f>'From State&amp;Country +Charts'!AN408</f>
        <v>1788</v>
      </c>
      <c r="G395" s="69"/>
      <c r="H395" s="69">
        <f t="shared" ref="H395:H396" si="365">SUM(F384:F395)</f>
        <v>22506</v>
      </c>
      <c r="I395" s="69"/>
      <c r="J395" s="69">
        <f>'From State&amp;Country +Charts'!AT408</f>
        <v>925</v>
      </c>
      <c r="K395" s="69"/>
      <c r="L395" s="69">
        <f t="shared" ref="L395:L396" si="366">SUM(J384:J395)</f>
        <v>11075</v>
      </c>
      <c r="M395" s="69"/>
      <c r="N395">
        <f>'From State&amp;Country +Charts'!F408</f>
        <v>668</v>
      </c>
      <c r="O395" s="69"/>
      <c r="P395" s="69">
        <f t="shared" ref="P395:P396" si="367">SUM(N384:N395)</f>
        <v>8547</v>
      </c>
      <c r="Q395" s="69"/>
      <c r="R395">
        <f>'From State&amp;Country +Charts'!O408</f>
        <v>597</v>
      </c>
      <c r="S395" s="69"/>
      <c r="T395" s="69">
        <f t="shared" ref="T395:T396" si="368">SUM(R384:R395)</f>
        <v>7226</v>
      </c>
      <c r="U395" s="69"/>
      <c r="V395" s="84">
        <f t="shared" ref="V395:V396" si="369">B395/AC395</f>
        <v>0.19839999999999999</v>
      </c>
      <c r="W395" s="84">
        <f t="shared" ref="W395:W396" si="370">F395/AC395</f>
        <v>0.11443200000000001</v>
      </c>
      <c r="X395" s="84">
        <f t="shared" ref="X395:X396" si="371">J395/AC395</f>
        <v>5.9200000000000003E-2</v>
      </c>
      <c r="Y395" s="8">
        <f t="shared" ref="Y395:Y396" si="372">N395/AC395</f>
        <v>4.2751999999999998E-2</v>
      </c>
      <c r="Z395" s="8">
        <f t="shared" ref="Z395:Z396" si="373">R395/AC395</f>
        <v>3.8207999999999999E-2</v>
      </c>
      <c r="AA395" s="69"/>
      <c r="AB395" s="69"/>
      <c r="AC395" s="69">
        <f>'From State&amp;Country +Charts'!BR408</f>
        <v>15625</v>
      </c>
      <c r="AD395" s="69">
        <f t="shared" ref="AD395" si="374">SUM(AC384:AC395)</f>
        <v>196319</v>
      </c>
      <c r="AE395" s="85">
        <f t="shared" ref="AE395:AE396" si="375">(AC395/AC383)-1</f>
        <v>0.15637951450562459</v>
      </c>
      <c r="AF395" s="69"/>
      <c r="AG395" s="69">
        <f t="shared" ref="AG395:AG396" si="376">AC395</f>
        <v>15625</v>
      </c>
      <c r="AH395" s="69">
        <v>5412</v>
      </c>
      <c r="AI395" s="69">
        <f t="shared" ref="AI395:AI396" si="377">AG395-AH395</f>
        <v>10213</v>
      </c>
      <c r="AJ395" s="69">
        <f t="shared" ref="AJ395" si="378">SUM(AI384:AI395)</f>
        <v>161749</v>
      </c>
      <c r="AK395" s="69">
        <f t="shared" ref="AK395:AK396" si="379">AJ395/12</f>
        <v>13479.083333333334</v>
      </c>
      <c r="AL395" s="69">
        <f t="shared" ref="AL395" si="380">SUM(AH384:AH395)</f>
        <v>34570</v>
      </c>
      <c r="AM395" s="86">
        <v>9.9391999999999994E-2</v>
      </c>
    </row>
    <row r="396" spans="1:39" x14ac:dyDescent="0.3">
      <c r="A396" s="47">
        <v>42461</v>
      </c>
      <c r="B396" s="69">
        <f>'From State&amp;Country +Charts'!H409</f>
        <v>3687</v>
      </c>
      <c r="C396" s="69"/>
      <c r="D396" s="69">
        <f t="shared" si="364"/>
        <v>39994</v>
      </c>
      <c r="E396" s="69"/>
      <c r="F396" s="69">
        <f>'From State&amp;Country +Charts'!AN409</f>
        <v>2151</v>
      </c>
      <c r="G396" s="69"/>
      <c r="H396" s="69">
        <f t="shared" si="365"/>
        <v>22999</v>
      </c>
      <c r="I396" s="69"/>
      <c r="J396" s="69">
        <f>'From State&amp;Country +Charts'!AT409</f>
        <v>984</v>
      </c>
      <c r="K396" s="69"/>
      <c r="L396" s="69">
        <f t="shared" si="366"/>
        <v>11286</v>
      </c>
      <c r="M396" s="69"/>
      <c r="N396">
        <f>'From State&amp;Country +Charts'!F409</f>
        <v>828</v>
      </c>
      <c r="O396" s="69"/>
      <c r="P396" s="69">
        <f t="shared" si="367"/>
        <v>8815</v>
      </c>
      <c r="Q396" s="69"/>
      <c r="R396">
        <f>'From State&amp;Country +Charts'!O409</f>
        <v>737</v>
      </c>
      <c r="S396" s="69"/>
      <c r="T396" s="69">
        <f t="shared" si="368"/>
        <v>7487</v>
      </c>
      <c r="U396" s="69"/>
      <c r="V396" s="84">
        <f t="shared" si="369"/>
        <v>0.20282759379469689</v>
      </c>
      <c r="W396" s="84">
        <f t="shared" si="370"/>
        <v>0.11832984926834635</v>
      </c>
      <c r="X396" s="84">
        <f t="shared" si="371"/>
        <v>5.4131367587193308E-2</v>
      </c>
      <c r="Y396" s="8">
        <f t="shared" si="372"/>
        <v>4.5549565408735837E-2</v>
      </c>
      <c r="Z396" s="8">
        <f t="shared" si="373"/>
        <v>4.0543514137968972E-2</v>
      </c>
      <c r="AA396" s="69"/>
      <c r="AB396" s="69"/>
      <c r="AC396" s="69">
        <f>'From State&amp;Country +Charts'!BR409</f>
        <v>18178</v>
      </c>
      <c r="AD396" s="69">
        <f t="shared" ref="AD396" si="381">SUM(AC385:AC396)</f>
        <v>201373</v>
      </c>
      <c r="AE396" s="85">
        <f t="shared" si="375"/>
        <v>0.38509600731484306</v>
      </c>
      <c r="AF396" s="69"/>
      <c r="AG396" s="69">
        <f t="shared" si="376"/>
        <v>18178</v>
      </c>
      <c r="AH396" s="69">
        <v>6303</v>
      </c>
      <c r="AI396" s="69">
        <f t="shared" si="377"/>
        <v>11875</v>
      </c>
      <c r="AJ396" s="69">
        <f t="shared" ref="AJ396" si="382">SUM(AI385:AI396)</f>
        <v>162975</v>
      </c>
      <c r="AK396" s="69">
        <f t="shared" si="379"/>
        <v>13581.25</v>
      </c>
      <c r="AL396" s="69">
        <f t="shared" ref="AL396" si="383">SUM(AH385:AH396)</f>
        <v>38398</v>
      </c>
      <c r="AM396" s="86">
        <v>0.10067114093959731</v>
      </c>
    </row>
    <row r="397" spans="1:39" x14ac:dyDescent="0.3">
      <c r="A397" s="47">
        <v>42491</v>
      </c>
      <c r="B397" s="69">
        <f>'From State&amp;Country +Charts'!H410</f>
        <v>2820</v>
      </c>
      <c r="C397" s="69"/>
      <c r="D397" s="69">
        <f t="shared" ref="D397:D404" si="384">SUM(B386:B397)</f>
        <v>39488</v>
      </c>
      <c r="E397" s="69"/>
      <c r="F397" s="69">
        <f>'From State&amp;Country +Charts'!AN410</f>
        <v>1542</v>
      </c>
      <c r="G397" s="69"/>
      <c r="H397" s="69">
        <f t="shared" ref="H397:H404" si="385">SUM(F386:F397)</f>
        <v>22548</v>
      </c>
      <c r="I397" s="69"/>
      <c r="J397" s="69">
        <f>'From State&amp;Country +Charts'!AT410</f>
        <v>759</v>
      </c>
      <c r="K397" s="69"/>
      <c r="L397" s="69">
        <f t="shared" ref="L397:L404" si="386">SUM(J386:J397)</f>
        <v>11132</v>
      </c>
      <c r="M397" s="69"/>
      <c r="N397">
        <f>'From State&amp;Country +Charts'!F410</f>
        <v>595</v>
      </c>
      <c r="O397" s="69"/>
      <c r="P397" s="69">
        <f t="shared" ref="P397:P404" si="387">SUM(N386:N397)</f>
        <v>8673</v>
      </c>
      <c r="Q397" s="69"/>
      <c r="R397">
        <f>'From State&amp;Country +Charts'!O410</f>
        <v>535</v>
      </c>
      <c r="S397" s="69"/>
      <c r="T397" s="69">
        <f t="shared" ref="T397:T404" si="388">SUM(R386:R397)</f>
        <v>7382</v>
      </c>
      <c r="U397" s="69"/>
      <c r="V397" s="84">
        <f t="shared" ref="V397:V403" si="389">B397/AC397</f>
        <v>0.20431821475148529</v>
      </c>
      <c r="W397" s="84">
        <f t="shared" ref="W397:W403" si="390">F397/AC397</f>
        <v>0.11172293870453558</v>
      </c>
      <c r="X397" s="84">
        <f t="shared" ref="X397:X403" si="391">J397/AC397</f>
        <v>5.4992030140559339E-2</v>
      </c>
      <c r="Y397" s="8">
        <f t="shared" ref="Y397:Y403" si="392">N397/AC397</f>
        <v>4.3109694247210548E-2</v>
      </c>
      <c r="Z397" s="8">
        <f t="shared" ref="Z397:Z403" si="393">R397/AC397</f>
        <v>3.876249818866831E-2</v>
      </c>
      <c r="AA397" s="69"/>
      <c r="AB397" s="69"/>
      <c r="AC397" s="69">
        <f>'From State&amp;Country +Charts'!BR410</f>
        <v>13802</v>
      </c>
      <c r="AD397" s="69">
        <f t="shared" ref="AD397" si="394">SUM(AC386:AC397)</f>
        <v>198500</v>
      </c>
      <c r="AE397" s="85">
        <f t="shared" ref="AE397:AE404" si="395">(AC397/AC385)-1</f>
        <v>-0.17229385307346323</v>
      </c>
      <c r="AF397" s="69"/>
      <c r="AG397" s="69">
        <f t="shared" ref="AG397:AG404" si="396">AC397</f>
        <v>13802</v>
      </c>
      <c r="AH397" s="69">
        <v>14056</v>
      </c>
      <c r="AI397" s="69">
        <f t="shared" ref="AI397:AI404" si="397">AG397-AH397</f>
        <v>-254</v>
      </c>
      <c r="AJ397" s="69">
        <f t="shared" ref="AJ397" si="398">SUM(AI386:AI397)</f>
        <v>148910</v>
      </c>
      <c r="AK397" s="69">
        <f t="shared" ref="AK397:AK404" si="399">AJ397/12</f>
        <v>12409.166666666666</v>
      </c>
      <c r="AL397" s="69">
        <f t="shared" ref="AL397" si="400">SUM(AH386:AH397)</f>
        <v>49590</v>
      </c>
      <c r="AM397" s="86">
        <v>9.5565860020286914E-2</v>
      </c>
    </row>
    <row r="398" spans="1:39" x14ac:dyDescent="0.3">
      <c r="A398" s="47">
        <v>42522</v>
      </c>
      <c r="B398" s="69">
        <f>'From State&amp;Country +Charts'!H411</f>
        <v>3329</v>
      </c>
      <c r="C398" s="69"/>
      <c r="D398" s="69">
        <f t="shared" si="384"/>
        <v>39864</v>
      </c>
      <c r="E398" s="69"/>
      <c r="F398" s="69">
        <f>'From State&amp;Country +Charts'!AN411</f>
        <v>1612</v>
      </c>
      <c r="G398" s="69"/>
      <c r="H398" s="69">
        <f t="shared" si="385"/>
        <v>22556</v>
      </c>
      <c r="I398" s="69"/>
      <c r="J398" s="69">
        <f>'From State&amp;Country +Charts'!AT411</f>
        <v>867</v>
      </c>
      <c r="K398" s="69"/>
      <c r="L398" s="69">
        <f t="shared" si="386"/>
        <v>11100</v>
      </c>
      <c r="M398" s="69"/>
      <c r="N398">
        <f>'From State&amp;Country +Charts'!F411</f>
        <v>745</v>
      </c>
      <c r="O398" s="69"/>
      <c r="P398" s="69">
        <f t="shared" si="387"/>
        <v>8682</v>
      </c>
      <c r="Q398" s="69"/>
      <c r="R398">
        <f>'From State&amp;Country +Charts'!O411</f>
        <v>508</v>
      </c>
      <c r="S398" s="69"/>
      <c r="T398" s="69">
        <f t="shared" si="388"/>
        <v>7315</v>
      </c>
      <c r="U398" s="69"/>
      <c r="V398" s="84">
        <f t="shared" si="389"/>
        <v>0.21135166021205004</v>
      </c>
      <c r="W398" s="84">
        <f t="shared" si="390"/>
        <v>0.1023427083994667</v>
      </c>
      <c r="X398" s="84">
        <f t="shared" si="391"/>
        <v>5.5044124182591581E-2</v>
      </c>
      <c r="Y398" s="8">
        <f t="shared" si="392"/>
        <v>4.729858421687512E-2</v>
      </c>
      <c r="Z398" s="8">
        <f t="shared" si="393"/>
        <v>3.2251920512983305E-2</v>
      </c>
      <c r="AA398" s="69"/>
      <c r="AB398" s="69"/>
      <c r="AC398" s="69">
        <f>'From State&amp;Country +Charts'!BR411</f>
        <v>15751</v>
      </c>
      <c r="AD398" s="69">
        <f t="shared" ref="AD398:AD404" si="401">SUM(AC387:AC398)</f>
        <v>198743</v>
      </c>
      <c r="AE398" s="85">
        <f t="shared" si="395"/>
        <v>1.5669331957699262E-2</v>
      </c>
      <c r="AF398" s="69"/>
      <c r="AG398" s="69">
        <f t="shared" si="396"/>
        <v>15751</v>
      </c>
      <c r="AH398" s="69">
        <v>18954</v>
      </c>
      <c r="AI398" s="69">
        <f t="shared" si="397"/>
        <v>-3203</v>
      </c>
      <c r="AJ398" s="69">
        <f t="shared" ref="AJ398:AJ404" si="402">SUM(AI387:AI398)</f>
        <v>133242</v>
      </c>
      <c r="AK398" s="69">
        <f t="shared" si="399"/>
        <v>11103.5</v>
      </c>
      <c r="AL398" s="69">
        <f t="shared" ref="AL398:AL404" si="403">SUM(AH387:AH398)</f>
        <v>65501</v>
      </c>
      <c r="AM398" s="86">
        <v>9.4851120563773733E-2</v>
      </c>
    </row>
    <row r="399" spans="1:39" x14ac:dyDescent="0.3">
      <c r="A399" s="47">
        <v>42552</v>
      </c>
      <c r="B399" s="69">
        <f>'From State&amp;Country +Charts'!H412</f>
        <v>4702</v>
      </c>
      <c r="C399" s="69"/>
      <c r="D399" s="69">
        <f t="shared" si="384"/>
        <v>41123</v>
      </c>
      <c r="E399" s="69"/>
      <c r="F399" s="69">
        <f>'From State&amp;Country +Charts'!AN412</f>
        <v>2182</v>
      </c>
      <c r="G399" s="69"/>
      <c r="H399" s="69">
        <f t="shared" si="385"/>
        <v>22989</v>
      </c>
      <c r="I399" s="69"/>
      <c r="J399" s="69">
        <f>'From State&amp;Country +Charts'!AT412</f>
        <v>1399</v>
      </c>
      <c r="K399" s="69"/>
      <c r="L399" s="69">
        <f t="shared" si="386"/>
        <v>11516</v>
      </c>
      <c r="M399" s="69"/>
      <c r="N399">
        <f>'From State&amp;Country +Charts'!F412</f>
        <v>971</v>
      </c>
      <c r="O399" s="69"/>
      <c r="P399" s="69">
        <f t="shared" si="387"/>
        <v>8903</v>
      </c>
      <c r="Q399" s="69"/>
      <c r="R399">
        <f>'From State&amp;Country +Charts'!O412</f>
        <v>699</v>
      </c>
      <c r="S399" s="69"/>
      <c r="T399" s="69">
        <f t="shared" si="388"/>
        <v>7420</v>
      </c>
      <c r="U399" s="69"/>
      <c r="V399" s="84">
        <f t="shared" si="389"/>
        <v>0.21278906638910258</v>
      </c>
      <c r="W399" s="84">
        <f t="shared" si="390"/>
        <v>9.8746436167805582E-2</v>
      </c>
      <c r="X399" s="84">
        <f t="shared" si="391"/>
        <v>6.3311761777616868E-2</v>
      </c>
      <c r="Y399" s="8">
        <f t="shared" si="392"/>
        <v>4.394261664479341E-2</v>
      </c>
      <c r="Z399" s="8">
        <f t="shared" si="393"/>
        <v>3.1633253382812143E-2</v>
      </c>
      <c r="AA399" s="69"/>
      <c r="AB399" s="69"/>
      <c r="AC399" s="69">
        <f>'From State&amp;Country +Charts'!BR412</f>
        <v>22097</v>
      </c>
      <c r="AD399" s="69">
        <f t="shared" si="401"/>
        <v>203841</v>
      </c>
      <c r="AE399" s="85">
        <f t="shared" si="395"/>
        <v>0.29989999411730106</v>
      </c>
      <c r="AF399" s="69"/>
      <c r="AG399" s="69">
        <f t="shared" si="396"/>
        <v>22097</v>
      </c>
      <c r="AH399" s="69">
        <v>16213</v>
      </c>
      <c r="AI399" s="69">
        <f t="shared" si="397"/>
        <v>5884</v>
      </c>
      <c r="AJ399" s="69">
        <f t="shared" si="402"/>
        <v>124283</v>
      </c>
      <c r="AK399" s="69">
        <f t="shared" si="399"/>
        <v>10356.916666666666</v>
      </c>
      <c r="AL399" s="69">
        <f t="shared" si="403"/>
        <v>79558</v>
      </c>
      <c r="AM399" s="86">
        <v>8.8926098565416126E-2</v>
      </c>
    </row>
    <row r="400" spans="1:39" x14ac:dyDescent="0.3">
      <c r="A400" s="47">
        <v>42583</v>
      </c>
      <c r="B400" s="69">
        <f>'From State&amp;Country +Charts'!H413</f>
        <v>3790</v>
      </c>
      <c r="C400" s="69"/>
      <c r="D400" s="69">
        <f t="shared" si="384"/>
        <v>40573</v>
      </c>
      <c r="E400" s="69"/>
      <c r="F400" s="69">
        <f>'From State&amp;Country +Charts'!AN413</f>
        <v>1754</v>
      </c>
      <c r="G400" s="69"/>
      <c r="H400" s="69">
        <f t="shared" si="385"/>
        <v>22333</v>
      </c>
      <c r="I400" s="69"/>
      <c r="J400" s="69">
        <f>'From State&amp;Country +Charts'!AT413</f>
        <v>1031</v>
      </c>
      <c r="K400" s="69"/>
      <c r="L400" s="69">
        <f t="shared" si="386"/>
        <v>11251</v>
      </c>
      <c r="M400" s="69"/>
      <c r="N400">
        <f>'From State&amp;Country +Charts'!F413</f>
        <v>794</v>
      </c>
      <c r="O400" s="69"/>
      <c r="P400" s="69">
        <f t="shared" si="387"/>
        <v>8731</v>
      </c>
      <c r="Q400" s="69"/>
      <c r="R400">
        <f>'From State&amp;Country +Charts'!O413</f>
        <v>577</v>
      </c>
      <c r="S400" s="69"/>
      <c r="T400" s="69">
        <f t="shared" si="388"/>
        <v>7261</v>
      </c>
      <c r="U400" s="69"/>
      <c r="V400" s="84">
        <f t="shared" si="389"/>
        <v>0.20575461454940283</v>
      </c>
      <c r="W400" s="84">
        <f t="shared" si="390"/>
        <v>9.5222584147665587E-2</v>
      </c>
      <c r="X400" s="84">
        <f t="shared" si="391"/>
        <v>5.5971769815418022E-2</v>
      </c>
      <c r="Y400" s="8">
        <f t="shared" si="392"/>
        <v>4.3105320304017369E-2</v>
      </c>
      <c r="Z400" s="8">
        <f t="shared" si="393"/>
        <v>3.1324647122692728E-2</v>
      </c>
      <c r="AA400" s="69"/>
      <c r="AB400" s="69"/>
      <c r="AC400" s="69">
        <f>'From State&amp;Country +Charts'!BR413</f>
        <v>18420</v>
      </c>
      <c r="AD400" s="69">
        <f t="shared" si="401"/>
        <v>199630</v>
      </c>
      <c r="AE400" s="85">
        <f t="shared" si="395"/>
        <v>-0.186072201847024</v>
      </c>
      <c r="AF400" s="69"/>
      <c r="AG400" s="69">
        <f t="shared" si="396"/>
        <v>18420</v>
      </c>
      <c r="AH400" s="69">
        <v>14380</v>
      </c>
      <c r="AI400" s="69">
        <f t="shared" si="397"/>
        <v>4040</v>
      </c>
      <c r="AJ400" s="69">
        <f t="shared" si="402"/>
        <v>107244</v>
      </c>
      <c r="AK400" s="69">
        <f t="shared" si="399"/>
        <v>8937</v>
      </c>
      <c r="AL400" s="69">
        <f t="shared" si="403"/>
        <v>92386</v>
      </c>
      <c r="AM400" s="86">
        <v>8.6916395222584153E-2</v>
      </c>
    </row>
    <row r="401" spans="1:39" x14ac:dyDescent="0.3">
      <c r="A401" s="47">
        <v>42614</v>
      </c>
      <c r="B401" s="69">
        <f>'From State&amp;Country +Charts'!H414</f>
        <v>3549</v>
      </c>
      <c r="C401" s="69"/>
      <c r="D401" s="69">
        <f t="shared" si="384"/>
        <v>40560</v>
      </c>
      <c r="E401" s="69"/>
      <c r="F401" s="69">
        <f>'From State&amp;Country +Charts'!AN414</f>
        <v>1747</v>
      </c>
      <c r="G401" s="69"/>
      <c r="H401" s="69">
        <f t="shared" si="385"/>
        <v>22162</v>
      </c>
      <c r="I401" s="69"/>
      <c r="J401" s="69">
        <f>'From State&amp;Country +Charts'!AT414</f>
        <v>1035</v>
      </c>
      <c r="K401" s="69"/>
      <c r="L401" s="69">
        <f t="shared" si="386"/>
        <v>11340</v>
      </c>
      <c r="M401" s="69"/>
      <c r="N401">
        <f>'From State&amp;Country +Charts'!F414</f>
        <v>728</v>
      </c>
      <c r="O401" s="69"/>
      <c r="P401" s="69">
        <f t="shared" si="387"/>
        <v>8692</v>
      </c>
      <c r="Q401" s="69"/>
      <c r="R401">
        <f>'From State&amp;Country +Charts'!O414</f>
        <v>570</v>
      </c>
      <c r="S401" s="69"/>
      <c r="T401" s="69">
        <f t="shared" si="388"/>
        <v>7216</v>
      </c>
      <c r="U401" s="69"/>
      <c r="V401" s="84">
        <f t="shared" si="389"/>
        <v>0.2038952085487763</v>
      </c>
      <c r="W401" s="84">
        <f t="shared" si="390"/>
        <v>0.10036768930253935</v>
      </c>
      <c r="X401" s="84">
        <f t="shared" si="391"/>
        <v>5.9462254395036197E-2</v>
      </c>
      <c r="Y401" s="8">
        <f t="shared" si="392"/>
        <v>4.1824658163851544E-2</v>
      </c>
      <c r="Z401" s="8">
        <f t="shared" si="393"/>
        <v>3.2747328507411237E-2</v>
      </c>
      <c r="AA401" s="69"/>
      <c r="AB401" s="69"/>
      <c r="AC401" s="69">
        <f>'From State&amp;Country +Charts'!BR414</f>
        <v>17406</v>
      </c>
      <c r="AD401" s="69">
        <f t="shared" si="401"/>
        <v>199655</v>
      </c>
      <c r="AE401" s="85">
        <f t="shared" si="395"/>
        <v>1.4383522236924851E-3</v>
      </c>
      <c r="AF401" s="69"/>
      <c r="AG401" s="69">
        <f t="shared" si="396"/>
        <v>17406</v>
      </c>
      <c r="AH401" s="69">
        <v>2914</v>
      </c>
      <c r="AI401" s="69">
        <f t="shared" si="397"/>
        <v>14492</v>
      </c>
      <c r="AJ401" s="69">
        <f t="shared" si="402"/>
        <v>107587</v>
      </c>
      <c r="AK401" s="69">
        <f t="shared" si="399"/>
        <v>8965.5833333333339</v>
      </c>
      <c r="AL401" s="69">
        <f t="shared" si="403"/>
        <v>92068</v>
      </c>
      <c r="AM401" s="86">
        <v>8.8360335516488572E-2</v>
      </c>
    </row>
    <row r="402" spans="1:39" x14ac:dyDescent="0.3">
      <c r="A402" s="47">
        <v>42644</v>
      </c>
      <c r="B402" s="69">
        <f>'From State&amp;Country +Charts'!H415</f>
        <v>4500</v>
      </c>
      <c r="C402" s="69"/>
      <c r="D402" s="69">
        <f t="shared" si="384"/>
        <v>40923</v>
      </c>
      <c r="E402" s="69"/>
      <c r="F402" s="69">
        <f>'From State&amp;Country +Charts'!AN415</f>
        <v>2356</v>
      </c>
      <c r="G402" s="69"/>
      <c r="H402" s="69">
        <f t="shared" si="385"/>
        <v>22172</v>
      </c>
      <c r="I402" s="69"/>
      <c r="J402" s="69">
        <f>'From State&amp;Country +Charts'!AT415</f>
        <v>1334</v>
      </c>
      <c r="K402" s="69"/>
      <c r="L402" s="69">
        <f t="shared" si="386"/>
        <v>11456</v>
      </c>
      <c r="M402" s="69"/>
      <c r="N402">
        <f>'From State&amp;Country +Charts'!F415</f>
        <v>912</v>
      </c>
      <c r="O402" s="69"/>
      <c r="P402" s="69">
        <f t="shared" si="387"/>
        <v>8742</v>
      </c>
      <c r="Q402" s="69"/>
      <c r="R402">
        <f>'From State&amp;Country +Charts'!O415</f>
        <v>810</v>
      </c>
      <c r="S402" s="69"/>
      <c r="T402" s="69">
        <f t="shared" si="388"/>
        <v>7233</v>
      </c>
      <c r="U402" s="69"/>
      <c r="V402" s="84">
        <f t="shared" si="389"/>
        <v>0.19995556542990447</v>
      </c>
      <c r="W402" s="84">
        <f t="shared" si="390"/>
        <v>0.10468784714507887</v>
      </c>
      <c r="X402" s="84">
        <f t="shared" si="391"/>
        <v>5.9275716507442788E-2</v>
      </c>
      <c r="Y402" s="8">
        <f t="shared" si="392"/>
        <v>4.0524327927127304E-2</v>
      </c>
      <c r="Z402" s="8">
        <f t="shared" si="393"/>
        <v>3.5992001777382807E-2</v>
      </c>
      <c r="AA402" s="69"/>
      <c r="AB402" s="69"/>
      <c r="AC402" s="69">
        <f>'From State&amp;Country +Charts'!BR415</f>
        <v>22505</v>
      </c>
      <c r="AD402" s="69">
        <f t="shared" si="401"/>
        <v>201181</v>
      </c>
      <c r="AE402" s="85">
        <f t="shared" si="395"/>
        <v>7.2739406072739321E-2</v>
      </c>
      <c r="AF402" s="69"/>
      <c r="AG402" s="69">
        <f t="shared" si="396"/>
        <v>22505</v>
      </c>
      <c r="AH402" s="69">
        <v>4853</v>
      </c>
      <c r="AI402" s="69">
        <f t="shared" si="397"/>
        <v>17652</v>
      </c>
      <c r="AJ402" s="69">
        <f t="shared" si="402"/>
        <v>107328</v>
      </c>
      <c r="AK402" s="69">
        <f t="shared" si="399"/>
        <v>8944</v>
      </c>
      <c r="AL402" s="69">
        <f t="shared" si="403"/>
        <v>93853</v>
      </c>
      <c r="AM402" s="86">
        <v>9.0468784714507894E-2</v>
      </c>
    </row>
    <row r="403" spans="1:39" x14ac:dyDescent="0.3">
      <c r="A403" s="47">
        <v>42675</v>
      </c>
      <c r="B403" s="69">
        <f>'From State&amp;Country +Charts'!H416</f>
        <v>2515</v>
      </c>
      <c r="C403" s="69"/>
      <c r="D403" s="69">
        <f t="shared" si="384"/>
        <v>40817</v>
      </c>
      <c r="E403" s="69"/>
      <c r="F403" s="69">
        <f>'From State&amp;Country +Charts'!AN416</f>
        <v>1221</v>
      </c>
      <c r="G403" s="69"/>
      <c r="H403" s="69">
        <f t="shared" si="385"/>
        <v>21818</v>
      </c>
      <c r="I403" s="69"/>
      <c r="J403" s="69">
        <f>'From State&amp;Country +Charts'!AT416</f>
        <v>687</v>
      </c>
      <c r="K403" s="69"/>
      <c r="L403" s="69">
        <f t="shared" si="386"/>
        <v>11459</v>
      </c>
      <c r="M403" s="69"/>
      <c r="N403">
        <f>'From State&amp;Country +Charts'!F416</f>
        <v>515</v>
      </c>
      <c r="O403" s="69"/>
      <c r="P403" s="69">
        <f t="shared" si="387"/>
        <v>8685</v>
      </c>
      <c r="Q403" s="69"/>
      <c r="R403">
        <f>'From State&amp;Country +Charts'!O416</f>
        <v>405</v>
      </c>
      <c r="S403" s="69"/>
      <c r="T403" s="69">
        <f t="shared" si="388"/>
        <v>7101</v>
      </c>
      <c r="U403" s="69"/>
      <c r="V403" s="84">
        <f t="shared" si="389"/>
        <v>0.20607997377908882</v>
      </c>
      <c r="W403" s="84">
        <f t="shared" si="390"/>
        <v>0.10004916420845625</v>
      </c>
      <c r="X403" s="84">
        <f t="shared" si="391"/>
        <v>5.6293018682399214E-2</v>
      </c>
      <c r="Y403" s="8">
        <f t="shared" si="392"/>
        <v>4.2199278924942643E-2</v>
      </c>
      <c r="Z403" s="8">
        <f t="shared" si="393"/>
        <v>3.3185840707964605E-2</v>
      </c>
      <c r="AA403" s="69"/>
      <c r="AB403" s="69"/>
      <c r="AC403" s="69">
        <f>'From State&amp;Country +Charts'!BR416</f>
        <v>12204</v>
      </c>
      <c r="AD403" s="69">
        <f t="shared" si="401"/>
        <v>199888</v>
      </c>
      <c r="AE403" s="85">
        <f t="shared" si="395"/>
        <v>-9.5799066459213211E-2</v>
      </c>
      <c r="AF403" s="69"/>
      <c r="AG403" s="69">
        <f t="shared" si="396"/>
        <v>12204</v>
      </c>
      <c r="AH403" s="69">
        <v>2082</v>
      </c>
      <c r="AI403" s="69">
        <f t="shared" si="397"/>
        <v>10122</v>
      </c>
      <c r="AJ403" s="69">
        <f t="shared" si="402"/>
        <v>106491</v>
      </c>
      <c r="AK403" s="69">
        <f t="shared" si="399"/>
        <v>8874.25</v>
      </c>
      <c r="AL403" s="69">
        <f t="shared" si="403"/>
        <v>93397</v>
      </c>
      <c r="AM403" s="86">
        <v>9.1855129465748933E-2</v>
      </c>
    </row>
    <row r="404" spans="1:39" x14ac:dyDescent="0.3">
      <c r="A404" s="47">
        <v>42705</v>
      </c>
      <c r="B404" s="69">
        <f>'From State&amp;Country +Charts'!H417</f>
        <v>2932</v>
      </c>
      <c r="C404" s="69"/>
      <c r="D404" s="69">
        <f t="shared" si="384"/>
        <v>41311</v>
      </c>
      <c r="E404" s="69"/>
      <c r="F404" s="69">
        <f>'From State&amp;Country +Charts'!AN417</f>
        <v>1546</v>
      </c>
      <c r="G404" s="69"/>
      <c r="H404" s="69">
        <f t="shared" si="385"/>
        <v>21815</v>
      </c>
      <c r="I404" s="69"/>
      <c r="J404" s="69">
        <f>'From State&amp;Country +Charts'!AT417</f>
        <v>853</v>
      </c>
      <c r="K404" s="69"/>
      <c r="L404" s="69">
        <f t="shared" si="386"/>
        <v>11681</v>
      </c>
      <c r="M404" s="69"/>
      <c r="N404">
        <f>'From State&amp;Country +Charts'!F417</f>
        <v>593</v>
      </c>
      <c r="O404" s="69"/>
      <c r="P404" s="69">
        <f t="shared" si="387"/>
        <v>8783</v>
      </c>
      <c r="Q404" s="69"/>
      <c r="R404">
        <f>'From State&amp;Country +Charts'!O417</f>
        <v>535</v>
      </c>
      <c r="S404" s="69"/>
      <c r="T404" s="69">
        <f t="shared" si="388"/>
        <v>7203</v>
      </c>
      <c r="U404" s="69"/>
      <c r="V404" s="84">
        <f t="shared" ref="V404:V412" si="404">B404/AC404</f>
        <v>0.20199793317258008</v>
      </c>
      <c r="W404" s="84">
        <f t="shared" ref="W404:W412" si="405">F404/AC404</f>
        <v>0.10651050637271788</v>
      </c>
      <c r="X404" s="84">
        <f t="shared" ref="X404:X412" si="406">J404/AC404</f>
        <v>5.8766792972786773E-2</v>
      </c>
      <c r="Y404" s="8">
        <f t="shared" ref="Y404:Y412" si="407">N404/AC404</f>
        <v>4.0854288666896311E-2</v>
      </c>
      <c r="Z404" s="8">
        <f t="shared" ref="Z404:Z412" si="408">R404/AC404</f>
        <v>3.6858422321736133E-2</v>
      </c>
      <c r="AA404" s="69"/>
      <c r="AB404" s="69"/>
      <c r="AC404" s="69">
        <f>'From State&amp;Country +Charts'!BR417</f>
        <v>14515</v>
      </c>
      <c r="AD404" s="69">
        <f t="shared" si="401"/>
        <v>202304</v>
      </c>
      <c r="AE404" s="85">
        <f t="shared" si="395"/>
        <v>0.19968592445656674</v>
      </c>
      <c r="AF404" s="69"/>
      <c r="AG404" s="69">
        <f t="shared" si="396"/>
        <v>14515</v>
      </c>
      <c r="AH404" s="69">
        <v>5703</v>
      </c>
      <c r="AI404" s="69">
        <f t="shared" si="397"/>
        <v>8812</v>
      </c>
      <c r="AJ404" s="69">
        <f t="shared" si="402"/>
        <v>105128</v>
      </c>
      <c r="AK404" s="69">
        <f t="shared" si="399"/>
        <v>8760.6666666666661</v>
      </c>
      <c r="AL404" s="69">
        <f t="shared" si="403"/>
        <v>97176</v>
      </c>
      <c r="AM404" s="86">
        <v>9.1904925938684115E-2</v>
      </c>
    </row>
    <row r="405" spans="1:39" x14ac:dyDescent="0.3">
      <c r="A405" s="47">
        <v>42736</v>
      </c>
      <c r="B405" s="69">
        <f>'From State&amp;Country +Charts'!H418</f>
        <v>2724</v>
      </c>
      <c r="C405" s="69"/>
      <c r="D405" s="69">
        <f t="shared" ref="D405:D412" si="409">SUM(B394:B405)</f>
        <v>40543</v>
      </c>
      <c r="E405" s="69"/>
      <c r="F405" s="69">
        <f>'From State&amp;Country +Charts'!AN418</f>
        <v>1384</v>
      </c>
      <c r="G405" s="69"/>
      <c r="H405" s="69">
        <f t="shared" ref="H405:H412" si="410">SUM(F394:F405)</f>
        <v>21029</v>
      </c>
      <c r="I405" s="69"/>
      <c r="J405" s="69">
        <f>'From State&amp;Country +Charts'!AT418</f>
        <v>793</v>
      </c>
      <c r="K405" s="69"/>
      <c r="L405" s="69">
        <f t="shared" ref="L405:L412" si="411">SUM(J394:J405)</f>
        <v>11524</v>
      </c>
      <c r="M405" s="69"/>
      <c r="N405">
        <f>'From State&amp;Country +Charts'!F418</f>
        <v>552</v>
      </c>
      <c r="O405" s="69"/>
      <c r="P405" s="69">
        <f t="shared" ref="P405:P412" si="412">SUM(N394:N405)</f>
        <v>8609</v>
      </c>
      <c r="Q405" s="69"/>
      <c r="R405">
        <f>'From State&amp;Country +Charts'!O418</f>
        <v>442</v>
      </c>
      <c r="S405" s="69"/>
      <c r="T405" s="69">
        <f t="shared" ref="T405:T412" si="413">SUM(R394:R405)</f>
        <v>6982</v>
      </c>
      <c r="U405" s="69"/>
      <c r="V405" s="84">
        <f t="shared" si="404"/>
        <v>0.20997456255299468</v>
      </c>
      <c r="W405" s="84">
        <f t="shared" si="405"/>
        <v>0.10668311107685192</v>
      </c>
      <c r="X405" s="84">
        <f t="shared" si="406"/>
        <v>6.1126955985508366E-2</v>
      </c>
      <c r="Y405" s="8">
        <f t="shared" si="407"/>
        <v>4.2549911354351343E-2</v>
      </c>
      <c r="Z405" s="8">
        <f t="shared" si="408"/>
        <v>3.4070762352578429E-2</v>
      </c>
      <c r="AA405" s="69"/>
      <c r="AB405" s="69"/>
      <c r="AC405" s="69">
        <f>'From State&amp;Country +Charts'!BR418</f>
        <v>12973</v>
      </c>
      <c r="AD405" s="69">
        <f t="shared" ref="AD405" si="414">SUM(AC394:AC405)</f>
        <v>197977</v>
      </c>
      <c r="AE405" s="85">
        <f t="shared" ref="AE405:AE412" si="415">(AC405/AC393)-1</f>
        <v>-0.25011560693641621</v>
      </c>
      <c r="AF405" s="69"/>
      <c r="AG405" s="69">
        <f t="shared" ref="AG405:AG412" si="416">AC405</f>
        <v>12973</v>
      </c>
      <c r="AH405" s="69">
        <v>4689</v>
      </c>
      <c r="AI405" s="69">
        <f t="shared" ref="AI405:AI412" si="417">AG405-AH405</f>
        <v>8284</v>
      </c>
      <c r="AJ405" s="69">
        <f t="shared" ref="AJ405" si="418">SUM(AI394:AI405)</f>
        <v>98714</v>
      </c>
      <c r="AK405" s="69">
        <f t="shared" ref="AK405:AK412" si="419">AJ405/12</f>
        <v>8226.1666666666661</v>
      </c>
      <c r="AL405" s="69">
        <f t="shared" ref="AL405" si="420">SUM(AH394:AH405)</f>
        <v>99263</v>
      </c>
      <c r="AM405" s="86">
        <v>8.8876898173128813E-2</v>
      </c>
    </row>
    <row r="406" spans="1:39" x14ac:dyDescent="0.3">
      <c r="A406" s="47">
        <v>42767</v>
      </c>
      <c r="B406" s="69">
        <f>'From State&amp;Country +Charts'!H419</f>
        <v>2570</v>
      </c>
      <c r="C406" s="69"/>
      <c r="D406" s="69">
        <f t="shared" si="409"/>
        <v>40218</v>
      </c>
      <c r="E406" s="69"/>
      <c r="F406" s="69">
        <f>'From State&amp;Country +Charts'!AN419</f>
        <v>1330</v>
      </c>
      <c r="G406" s="69"/>
      <c r="H406" s="69">
        <f t="shared" si="410"/>
        <v>20613</v>
      </c>
      <c r="I406" s="69"/>
      <c r="J406" s="69">
        <f>'From State&amp;Country +Charts'!AT419</f>
        <v>718</v>
      </c>
      <c r="K406" s="69"/>
      <c r="L406" s="69">
        <f t="shared" si="411"/>
        <v>11385</v>
      </c>
      <c r="M406" s="69"/>
      <c r="N406">
        <f>'From State&amp;Country +Charts'!F419</f>
        <v>515</v>
      </c>
      <c r="O406" s="69"/>
      <c r="P406" s="69">
        <f t="shared" si="412"/>
        <v>8416</v>
      </c>
      <c r="Q406" s="69"/>
      <c r="R406">
        <f>'From State&amp;Country +Charts'!O419</f>
        <v>437</v>
      </c>
      <c r="S406" s="69"/>
      <c r="T406" s="69">
        <f t="shared" si="413"/>
        <v>6852</v>
      </c>
      <c r="U406" s="69"/>
      <c r="V406" s="84">
        <f t="shared" si="404"/>
        <v>0.20704100539756706</v>
      </c>
      <c r="W406" s="84">
        <f t="shared" si="405"/>
        <v>0.1071457343108032</v>
      </c>
      <c r="X406" s="84">
        <f t="shared" si="406"/>
        <v>5.784258438733586E-2</v>
      </c>
      <c r="Y406" s="8">
        <f t="shared" si="407"/>
        <v>4.1488761782002739E-2</v>
      </c>
      <c r="Z406" s="8">
        <f t="shared" si="408"/>
        <v>3.5205026987835335E-2</v>
      </c>
      <c r="AA406" s="69"/>
      <c r="AB406" s="69"/>
      <c r="AC406" s="69">
        <f>'From State&amp;Country +Charts'!BR419</f>
        <v>12413</v>
      </c>
      <c r="AD406" s="69">
        <f t="shared" ref="AD406:AD412" si="421">SUM(AC395:AC406)</f>
        <v>195889</v>
      </c>
      <c r="AE406" s="85">
        <f t="shared" si="415"/>
        <v>-0.14399006965036898</v>
      </c>
      <c r="AF406" s="69"/>
      <c r="AG406" s="69">
        <f t="shared" si="416"/>
        <v>12413</v>
      </c>
      <c r="AH406" s="69">
        <v>4665</v>
      </c>
      <c r="AI406" s="69">
        <f t="shared" si="417"/>
        <v>7748</v>
      </c>
      <c r="AJ406" s="69">
        <f t="shared" ref="AJ406:AJ412" si="422">SUM(AI395:AI406)</f>
        <v>95665</v>
      </c>
      <c r="AK406" s="69">
        <f t="shared" si="419"/>
        <v>7972.083333333333</v>
      </c>
      <c r="AL406" s="69">
        <f t="shared" ref="AL406:AL412" si="423">SUM(AH395:AH406)</f>
        <v>100224</v>
      </c>
      <c r="AM406" s="86">
        <v>9.8364617739466684E-2</v>
      </c>
    </row>
    <row r="407" spans="1:39" x14ac:dyDescent="0.3">
      <c r="A407" s="47">
        <v>42795</v>
      </c>
      <c r="B407" s="69">
        <f>'From State&amp;Country +Charts'!H420</f>
        <v>2934</v>
      </c>
      <c r="C407" s="69"/>
      <c r="D407" s="69">
        <f t="shared" si="409"/>
        <v>40052</v>
      </c>
      <c r="E407" s="69"/>
      <c r="F407" s="69">
        <f>'From State&amp;Country +Charts'!AN420</f>
        <v>1600</v>
      </c>
      <c r="G407" s="69"/>
      <c r="H407" s="69">
        <f t="shared" si="410"/>
        <v>20425</v>
      </c>
      <c r="I407" s="69"/>
      <c r="J407" s="69">
        <f>'From State&amp;Country +Charts'!AT420</f>
        <v>816</v>
      </c>
      <c r="K407" s="69"/>
      <c r="L407" s="69">
        <f t="shared" si="411"/>
        <v>11276</v>
      </c>
      <c r="M407" s="69"/>
      <c r="N407">
        <f>'From State&amp;Country +Charts'!F420</f>
        <v>606</v>
      </c>
      <c r="O407" s="69"/>
      <c r="P407" s="69">
        <f t="shared" si="412"/>
        <v>8354</v>
      </c>
      <c r="Q407" s="69"/>
      <c r="R407">
        <f>'From State&amp;Country +Charts'!O420</f>
        <v>520</v>
      </c>
      <c r="S407" s="69"/>
      <c r="T407" s="69">
        <f t="shared" si="413"/>
        <v>6775</v>
      </c>
      <c r="U407" s="69"/>
      <c r="V407" s="84">
        <f t="shared" si="404"/>
        <v>0.20699873006914069</v>
      </c>
      <c r="W407" s="84">
        <f t="shared" si="405"/>
        <v>0.11288274305065613</v>
      </c>
      <c r="X407" s="84">
        <f t="shared" si="406"/>
        <v>5.757019895583463E-2</v>
      </c>
      <c r="Y407" s="8">
        <f t="shared" si="407"/>
        <v>4.2754338930436009E-2</v>
      </c>
      <c r="Z407" s="8">
        <f t="shared" si="408"/>
        <v>3.6686891491463244E-2</v>
      </c>
      <c r="AA407" s="69"/>
      <c r="AB407" s="69"/>
      <c r="AC407" s="69">
        <f>'From State&amp;Country +Charts'!BR420</f>
        <v>14174</v>
      </c>
      <c r="AD407" s="69">
        <f t="shared" si="421"/>
        <v>194438</v>
      </c>
      <c r="AE407" s="85">
        <f t="shared" si="415"/>
        <v>-9.2863999999999947E-2</v>
      </c>
      <c r="AF407" s="69"/>
      <c r="AG407" s="69">
        <f t="shared" si="416"/>
        <v>14174</v>
      </c>
      <c r="AH407" s="69">
        <v>4646</v>
      </c>
      <c r="AI407" s="69">
        <f t="shared" si="417"/>
        <v>9528</v>
      </c>
      <c r="AJ407" s="69">
        <f t="shared" si="422"/>
        <v>94980</v>
      </c>
      <c r="AK407" s="69">
        <f t="shared" si="419"/>
        <v>7915</v>
      </c>
      <c r="AL407" s="69">
        <f t="shared" si="423"/>
        <v>99458</v>
      </c>
      <c r="AM407" s="86">
        <v>9.8842951883730781E-2</v>
      </c>
    </row>
    <row r="408" spans="1:39" x14ac:dyDescent="0.3">
      <c r="A408" s="47">
        <v>42826</v>
      </c>
      <c r="B408" s="69">
        <f>'From State&amp;Country +Charts'!H421</f>
        <v>3548</v>
      </c>
      <c r="C408" s="69"/>
      <c r="D408" s="69">
        <f t="shared" si="409"/>
        <v>39913</v>
      </c>
      <c r="E408" s="69"/>
      <c r="F408" s="69">
        <f>'From State&amp;Country +Charts'!AN421</f>
        <v>1873</v>
      </c>
      <c r="G408" s="69"/>
      <c r="H408" s="69">
        <f t="shared" si="410"/>
        <v>20147</v>
      </c>
      <c r="I408" s="69"/>
      <c r="J408" s="69">
        <f>'From State&amp;Country +Charts'!AT421</f>
        <v>1005</v>
      </c>
      <c r="K408" s="69"/>
      <c r="L408" s="69">
        <f t="shared" si="411"/>
        <v>11297</v>
      </c>
      <c r="M408" s="69"/>
      <c r="N408">
        <f>'From State&amp;Country +Charts'!F421</f>
        <v>692</v>
      </c>
      <c r="O408" s="69"/>
      <c r="P408" s="69">
        <f t="shared" si="412"/>
        <v>8218</v>
      </c>
      <c r="Q408" s="69"/>
      <c r="R408">
        <f>'From State&amp;Country +Charts'!O421</f>
        <v>615</v>
      </c>
      <c r="S408" s="69"/>
      <c r="T408" s="69">
        <f t="shared" si="413"/>
        <v>6653</v>
      </c>
      <c r="U408" s="69"/>
      <c r="V408" s="84">
        <f t="shared" si="404"/>
        <v>0.20778916544655929</v>
      </c>
      <c r="W408" s="84">
        <f t="shared" si="405"/>
        <v>0.10969253294289898</v>
      </c>
      <c r="X408" s="84">
        <f t="shared" si="406"/>
        <v>5.8857979502196192E-2</v>
      </c>
      <c r="Y408" s="8">
        <f t="shared" si="407"/>
        <v>4.0527086383601758E-2</v>
      </c>
      <c r="Z408" s="8">
        <f t="shared" si="408"/>
        <v>3.6017569546120058E-2</v>
      </c>
      <c r="AA408" s="69"/>
      <c r="AB408" s="69"/>
      <c r="AC408" s="69">
        <f>'From State&amp;Country +Charts'!BR421</f>
        <v>17075</v>
      </c>
      <c r="AD408" s="69">
        <f t="shared" si="421"/>
        <v>193335</v>
      </c>
      <c r="AE408" s="85">
        <f t="shared" si="415"/>
        <v>-6.0677742325888406E-2</v>
      </c>
      <c r="AF408" s="69"/>
      <c r="AG408" s="69">
        <f t="shared" si="416"/>
        <v>17075</v>
      </c>
      <c r="AH408" s="69">
        <v>2663</v>
      </c>
      <c r="AI408" s="69">
        <f t="shared" si="417"/>
        <v>14412</v>
      </c>
      <c r="AJ408" s="69">
        <f t="shared" si="422"/>
        <v>97517</v>
      </c>
      <c r="AK408" s="69">
        <f t="shared" si="419"/>
        <v>8126.416666666667</v>
      </c>
      <c r="AL408" s="69">
        <f t="shared" si="423"/>
        <v>95818</v>
      </c>
      <c r="AM408" s="86">
        <v>9.6573938506588575E-2</v>
      </c>
    </row>
    <row r="409" spans="1:39" x14ac:dyDescent="0.3">
      <c r="A409" s="47">
        <v>42856</v>
      </c>
      <c r="B409" s="69">
        <f>'From State&amp;Country +Charts'!H422</f>
        <v>2602</v>
      </c>
      <c r="C409" s="69"/>
      <c r="D409" s="69">
        <f t="shared" si="409"/>
        <v>39695</v>
      </c>
      <c r="E409" s="69"/>
      <c r="F409" s="69">
        <f>'From State&amp;Country +Charts'!AN422</f>
        <v>1305</v>
      </c>
      <c r="G409" s="69"/>
      <c r="H409" s="69">
        <f t="shared" si="410"/>
        <v>19910</v>
      </c>
      <c r="I409" s="69"/>
      <c r="J409" s="69">
        <f>'From State&amp;Country +Charts'!AT422</f>
        <v>727</v>
      </c>
      <c r="K409" s="69"/>
      <c r="L409" s="69">
        <f t="shared" si="411"/>
        <v>11265</v>
      </c>
      <c r="M409" s="69"/>
      <c r="N409">
        <f>'From State&amp;Country +Charts'!F422</f>
        <v>573</v>
      </c>
      <c r="O409" s="69"/>
      <c r="P409" s="69">
        <f t="shared" si="412"/>
        <v>8196</v>
      </c>
      <c r="Q409" s="69"/>
      <c r="R409">
        <f>'From State&amp;Country +Charts'!O422</f>
        <v>434</v>
      </c>
      <c r="S409" s="69"/>
      <c r="T409" s="69">
        <f t="shared" si="413"/>
        <v>6552</v>
      </c>
      <c r="U409" s="69"/>
      <c r="V409" s="84">
        <f t="shared" si="404"/>
        <v>0.20175234550670698</v>
      </c>
      <c r="W409" s="84">
        <f t="shared" si="405"/>
        <v>0.10118632240055828</v>
      </c>
      <c r="X409" s="84">
        <f t="shared" si="406"/>
        <v>5.6369698379468092E-2</v>
      </c>
      <c r="Y409" s="8">
        <f t="shared" si="407"/>
        <v>4.4428936962084206E-2</v>
      </c>
      <c r="Z409" s="8">
        <f t="shared" si="408"/>
        <v>3.3651236721718228E-2</v>
      </c>
      <c r="AA409" s="69"/>
      <c r="AB409" s="69"/>
      <c r="AC409" s="69">
        <f>'From State&amp;Country +Charts'!BR422</f>
        <v>12897</v>
      </c>
      <c r="AD409" s="69">
        <f t="shared" si="421"/>
        <v>192430</v>
      </c>
      <c r="AE409" s="85">
        <f t="shared" si="415"/>
        <v>-6.5570207216345433E-2</v>
      </c>
      <c r="AF409" s="69"/>
      <c r="AG409" s="69">
        <f t="shared" si="416"/>
        <v>12897</v>
      </c>
      <c r="AH409" s="69">
        <v>1445</v>
      </c>
      <c r="AI409" s="69">
        <f t="shared" si="417"/>
        <v>11452</v>
      </c>
      <c r="AJ409" s="69">
        <f t="shared" si="422"/>
        <v>109223</v>
      </c>
      <c r="AK409" s="69">
        <f t="shared" si="419"/>
        <v>9101.9166666666661</v>
      </c>
      <c r="AL409" s="69">
        <f t="shared" si="423"/>
        <v>83207</v>
      </c>
      <c r="AM409" s="86">
        <v>9.1183996278204227E-2</v>
      </c>
    </row>
    <row r="410" spans="1:39" x14ac:dyDescent="0.3">
      <c r="A410" s="47">
        <v>42887</v>
      </c>
      <c r="B410" s="69">
        <f>'From State&amp;Country +Charts'!H423</f>
        <v>2811</v>
      </c>
      <c r="C410" s="69"/>
      <c r="D410" s="69">
        <f t="shared" si="409"/>
        <v>39177</v>
      </c>
      <c r="E410" s="69"/>
      <c r="F410" s="69">
        <f>'From State&amp;Country +Charts'!AN423</f>
        <v>1352</v>
      </c>
      <c r="G410" s="69"/>
      <c r="H410" s="69">
        <f t="shared" si="410"/>
        <v>19650</v>
      </c>
      <c r="I410" s="69"/>
      <c r="J410" s="69">
        <f>'From State&amp;Country +Charts'!AT423</f>
        <v>827</v>
      </c>
      <c r="K410" s="69"/>
      <c r="L410" s="69">
        <f t="shared" si="411"/>
        <v>11225</v>
      </c>
      <c r="M410" s="69"/>
      <c r="N410">
        <f>'From State&amp;Country +Charts'!F423</f>
        <v>583</v>
      </c>
      <c r="O410" s="69"/>
      <c r="P410" s="69">
        <f t="shared" si="412"/>
        <v>8034</v>
      </c>
      <c r="Q410" s="69"/>
      <c r="R410">
        <f>'From State&amp;Country +Charts'!O423</f>
        <v>456</v>
      </c>
      <c r="S410" s="69"/>
      <c r="T410" s="69">
        <f t="shared" si="413"/>
        <v>6500</v>
      </c>
      <c r="U410" s="69"/>
      <c r="V410" s="84">
        <f t="shared" si="404"/>
        <v>0.20640281959027829</v>
      </c>
      <c r="W410" s="84">
        <f t="shared" si="405"/>
        <v>9.9273074381378959E-2</v>
      </c>
      <c r="X410" s="84">
        <f t="shared" si="406"/>
        <v>6.0723988545414498E-2</v>
      </c>
      <c r="Y410" s="8">
        <f t="shared" si="407"/>
        <v>4.2807841985461489E-2</v>
      </c>
      <c r="Z410" s="8">
        <f t="shared" si="408"/>
        <v>3.3482634554666275E-2</v>
      </c>
      <c r="AA410" s="69"/>
      <c r="AB410" s="69"/>
      <c r="AC410" s="69">
        <f>'From State&amp;Country +Charts'!BR423</f>
        <v>13619</v>
      </c>
      <c r="AD410" s="69">
        <f t="shared" si="421"/>
        <v>190298</v>
      </c>
      <c r="AE410" s="85">
        <f t="shared" si="415"/>
        <v>-0.13535648530252042</v>
      </c>
      <c r="AF410" s="69"/>
      <c r="AG410" s="69">
        <f t="shared" si="416"/>
        <v>13619</v>
      </c>
      <c r="AH410" s="69">
        <v>2694</v>
      </c>
      <c r="AI410" s="69">
        <f t="shared" si="417"/>
        <v>10925</v>
      </c>
      <c r="AJ410" s="69">
        <f t="shared" si="422"/>
        <v>123351</v>
      </c>
      <c r="AK410" s="69">
        <f t="shared" si="419"/>
        <v>10279.25</v>
      </c>
      <c r="AL410" s="69">
        <f t="shared" si="423"/>
        <v>66947</v>
      </c>
      <c r="AM410" s="86">
        <v>9.0828988912548647E-2</v>
      </c>
    </row>
    <row r="411" spans="1:39" x14ac:dyDescent="0.3">
      <c r="A411" s="47">
        <v>42917</v>
      </c>
      <c r="B411" s="69">
        <f>'From State&amp;Country +Charts'!H424</f>
        <v>4426</v>
      </c>
      <c r="C411" s="69"/>
      <c r="D411" s="69">
        <f t="shared" si="409"/>
        <v>38901</v>
      </c>
      <c r="E411" s="69"/>
      <c r="F411" s="69">
        <f>'From State&amp;Country +Charts'!AN424</f>
        <v>1951</v>
      </c>
      <c r="G411" s="69"/>
      <c r="H411" s="69">
        <f t="shared" si="410"/>
        <v>19419</v>
      </c>
      <c r="I411" s="69"/>
      <c r="J411" s="69">
        <f>'From State&amp;Country +Charts'!AT424</f>
        <v>1289</v>
      </c>
      <c r="K411" s="69"/>
      <c r="L411" s="69">
        <f t="shared" si="411"/>
        <v>11115</v>
      </c>
      <c r="M411" s="69"/>
      <c r="N411">
        <f>'From State&amp;Country +Charts'!F424</f>
        <v>860</v>
      </c>
      <c r="O411" s="69"/>
      <c r="P411" s="69">
        <f t="shared" si="412"/>
        <v>7923</v>
      </c>
      <c r="Q411" s="69"/>
      <c r="R411">
        <f>'From State&amp;Country +Charts'!O424</f>
        <v>628</v>
      </c>
      <c r="S411" s="69"/>
      <c r="T411" s="69">
        <f t="shared" si="413"/>
        <v>6429</v>
      </c>
      <c r="U411" s="69"/>
      <c r="V411" s="84">
        <f t="shared" si="404"/>
        <v>0.21453153022151131</v>
      </c>
      <c r="W411" s="84">
        <f t="shared" si="405"/>
        <v>9.4566429160001936E-2</v>
      </c>
      <c r="X411" s="84">
        <f t="shared" si="406"/>
        <v>6.2478794047792156E-2</v>
      </c>
      <c r="Y411" s="8">
        <f t="shared" si="407"/>
        <v>4.1684843197130533E-2</v>
      </c>
      <c r="Z411" s="8">
        <f t="shared" si="408"/>
        <v>3.0439629683486017E-2</v>
      </c>
      <c r="AA411" s="69"/>
      <c r="AB411" s="69"/>
      <c r="AC411" s="69">
        <f>'From State&amp;Country +Charts'!BR424</f>
        <v>20631</v>
      </c>
      <c r="AD411" s="69">
        <f t="shared" si="421"/>
        <v>188832</v>
      </c>
      <c r="AE411" s="85">
        <f t="shared" si="415"/>
        <v>-6.6343847581119664E-2</v>
      </c>
      <c r="AF411" s="69"/>
      <c r="AG411" s="69">
        <f t="shared" si="416"/>
        <v>20631</v>
      </c>
      <c r="AH411" s="69">
        <v>2040</v>
      </c>
      <c r="AI411" s="69">
        <f t="shared" si="417"/>
        <v>18591</v>
      </c>
      <c r="AJ411" s="69">
        <f t="shared" si="422"/>
        <v>136058</v>
      </c>
      <c r="AK411" s="69">
        <f t="shared" si="419"/>
        <v>11338.166666666666</v>
      </c>
      <c r="AL411" s="69">
        <f t="shared" si="423"/>
        <v>52774</v>
      </c>
      <c r="AM411" s="86">
        <v>8.9864766613348843E-2</v>
      </c>
    </row>
    <row r="412" spans="1:39" x14ac:dyDescent="0.3">
      <c r="A412" s="47">
        <v>42948</v>
      </c>
      <c r="B412" s="69">
        <f>'From State&amp;Country +Charts'!H425</f>
        <v>3716</v>
      </c>
      <c r="C412" s="69"/>
      <c r="D412" s="69">
        <f t="shared" si="409"/>
        <v>38827</v>
      </c>
      <c r="E412" s="69"/>
      <c r="F412" s="69">
        <f>'From State&amp;Country +Charts'!AN425</f>
        <v>1724</v>
      </c>
      <c r="G412" s="69"/>
      <c r="H412" s="69">
        <f t="shared" si="410"/>
        <v>19389</v>
      </c>
      <c r="I412" s="69"/>
      <c r="J412" s="69">
        <f>'From State&amp;Country +Charts'!AT425</f>
        <v>1084</v>
      </c>
      <c r="K412" s="69"/>
      <c r="L412" s="69">
        <f t="shared" si="411"/>
        <v>11168</v>
      </c>
      <c r="M412" s="69"/>
      <c r="N412">
        <f>'From State&amp;Country +Charts'!F425</f>
        <v>738</v>
      </c>
      <c r="O412" s="69"/>
      <c r="P412" s="69">
        <f t="shared" si="412"/>
        <v>7867</v>
      </c>
      <c r="Q412" s="69"/>
      <c r="R412">
        <f>'From State&amp;Country +Charts'!O425</f>
        <v>627</v>
      </c>
      <c r="S412" s="69"/>
      <c r="T412" s="69">
        <f t="shared" si="413"/>
        <v>6479</v>
      </c>
      <c r="U412" s="69"/>
      <c r="V412" s="84">
        <f t="shared" si="404"/>
        <v>0.20815594891328704</v>
      </c>
      <c r="W412" s="84">
        <f t="shared" si="405"/>
        <v>9.6571812682052435E-2</v>
      </c>
      <c r="X412" s="84">
        <f t="shared" si="406"/>
        <v>6.0721487788483082E-2</v>
      </c>
      <c r="Y412" s="8">
        <f t="shared" si="407"/>
        <v>4.1339905892897155E-2</v>
      </c>
      <c r="Z412" s="8">
        <f t="shared" si="408"/>
        <v>3.5122115169168723E-2</v>
      </c>
      <c r="AA412" s="69"/>
      <c r="AB412" s="69"/>
      <c r="AC412" s="69">
        <f>'From State&amp;Country +Charts'!BR425</f>
        <v>17852</v>
      </c>
      <c r="AD412" s="69">
        <f t="shared" si="421"/>
        <v>188264</v>
      </c>
      <c r="AE412" s="85">
        <f t="shared" si="415"/>
        <v>-3.0836047774158493E-2</v>
      </c>
      <c r="AF412" s="69"/>
      <c r="AG412" s="69">
        <f t="shared" si="416"/>
        <v>17852</v>
      </c>
      <c r="AH412" s="69">
        <v>3911</v>
      </c>
      <c r="AI412" s="69">
        <f t="shared" si="417"/>
        <v>13941</v>
      </c>
      <c r="AJ412" s="69">
        <f t="shared" si="422"/>
        <v>145959</v>
      </c>
      <c r="AK412" s="69">
        <f t="shared" si="419"/>
        <v>12163.25</v>
      </c>
      <c r="AL412" s="69">
        <f t="shared" si="423"/>
        <v>42305</v>
      </c>
      <c r="AM412" s="86">
        <v>8.5368586152812009E-2</v>
      </c>
    </row>
    <row r="413" spans="1:39" x14ac:dyDescent="0.3">
      <c r="A413" s="47">
        <v>42979</v>
      </c>
      <c r="B413" s="69">
        <f>'From State&amp;Country +Charts'!H426</f>
        <v>4458</v>
      </c>
      <c r="C413" s="69"/>
      <c r="D413" s="69">
        <f t="shared" ref="D413:D416" si="424">SUM(B402:B413)</f>
        <v>39736</v>
      </c>
      <c r="E413" s="69"/>
      <c r="F413" s="69">
        <f>'From State&amp;Country +Charts'!AN426</f>
        <v>2294</v>
      </c>
      <c r="G413" s="69"/>
      <c r="H413" s="69">
        <f t="shared" ref="H413:H416" si="425">SUM(F402:F413)</f>
        <v>19936</v>
      </c>
      <c r="I413" s="69"/>
      <c r="J413" s="69">
        <f>'From State&amp;Country +Charts'!AT426</f>
        <v>1293</v>
      </c>
      <c r="K413" s="69"/>
      <c r="L413" s="69">
        <f t="shared" ref="L413:L416" si="426">SUM(J402:J413)</f>
        <v>11426</v>
      </c>
      <c r="M413" s="69"/>
      <c r="N413">
        <f>'From State&amp;Country +Charts'!F426</f>
        <v>852</v>
      </c>
      <c r="O413" s="69"/>
      <c r="P413" s="69">
        <f t="shared" ref="P413:P416" si="427">SUM(N402:N413)</f>
        <v>7991</v>
      </c>
      <c r="Q413" s="69"/>
      <c r="R413">
        <f>'From State&amp;Country +Charts'!O426</f>
        <v>700</v>
      </c>
      <c r="S413" s="69"/>
      <c r="T413" s="69">
        <f t="shared" ref="T413:T416" si="428">SUM(R402:R413)</f>
        <v>6609</v>
      </c>
      <c r="U413" s="69"/>
      <c r="V413" s="84">
        <f t="shared" ref="V413:V416" si="429">B413/AC413</f>
        <v>0.20374771480804388</v>
      </c>
      <c r="W413" s="84">
        <f t="shared" ref="W413:W416" si="430">F413/AC413</f>
        <v>0.10484460694698354</v>
      </c>
      <c r="X413" s="84">
        <f t="shared" ref="X413:X416" si="431">J413/AC413</f>
        <v>5.9095063985374771E-2</v>
      </c>
      <c r="Y413" s="8">
        <f t="shared" ref="Y413:Y416" si="432">N413/AC413</f>
        <v>3.8939670932358318E-2</v>
      </c>
      <c r="Z413" s="8">
        <f t="shared" ref="Z413:Z416" si="433">R413/AC413</f>
        <v>3.1992687385740404E-2</v>
      </c>
      <c r="AA413" s="69"/>
      <c r="AB413" s="69"/>
      <c r="AC413" s="69">
        <f>'From State&amp;Country +Charts'!BR426</f>
        <v>21880</v>
      </c>
      <c r="AD413" s="69">
        <f t="shared" ref="AD413" si="434">SUM(AC402:AC413)</f>
        <v>192738</v>
      </c>
      <c r="AE413" s="85">
        <f t="shared" ref="AE413:AE416" si="435">(AC413/AC401)-1</f>
        <v>0.25703780305641732</v>
      </c>
      <c r="AF413" s="69"/>
      <c r="AG413" s="69">
        <f t="shared" ref="AG413:AG416" si="436">AC413</f>
        <v>21880</v>
      </c>
      <c r="AH413" s="69">
        <v>3251</v>
      </c>
      <c r="AI413" s="69">
        <f t="shared" ref="AI413:AI416" si="437">AG413-AH413</f>
        <v>18629</v>
      </c>
      <c r="AJ413" s="69">
        <f t="shared" ref="AJ413" si="438">SUM(AI402:AI413)</f>
        <v>150096</v>
      </c>
      <c r="AK413" s="69">
        <f t="shared" ref="AK413:AK416" si="439">AJ413/12</f>
        <v>12508</v>
      </c>
      <c r="AL413" s="69">
        <f t="shared" ref="AL413" si="440">SUM(AH402:AH413)</f>
        <v>42642</v>
      </c>
      <c r="AM413" s="86">
        <v>9.1407678244972576E-2</v>
      </c>
    </row>
    <row r="414" spans="1:39" x14ac:dyDescent="0.3">
      <c r="A414" s="47">
        <v>43009</v>
      </c>
      <c r="B414" s="69">
        <f>'From State&amp;Country +Charts'!H427</f>
        <v>3340</v>
      </c>
      <c r="C414" s="69"/>
      <c r="D414" s="69">
        <f t="shared" si="424"/>
        <v>38576</v>
      </c>
      <c r="E414" s="69"/>
      <c r="F414" s="69">
        <f>'From State&amp;Country +Charts'!AN427</f>
        <v>1967</v>
      </c>
      <c r="G414" s="69"/>
      <c r="H414" s="69">
        <f t="shared" si="425"/>
        <v>19547</v>
      </c>
      <c r="I414" s="69"/>
      <c r="J414" s="69">
        <f>'From State&amp;Country +Charts'!AT427</f>
        <v>949</v>
      </c>
      <c r="K414" s="69"/>
      <c r="L414" s="69">
        <f t="shared" si="426"/>
        <v>11041</v>
      </c>
      <c r="M414" s="69"/>
      <c r="N414">
        <f>'From State&amp;Country +Charts'!F427</f>
        <v>629</v>
      </c>
      <c r="O414" s="69"/>
      <c r="P414" s="69">
        <f t="shared" si="427"/>
        <v>7708</v>
      </c>
      <c r="Q414" s="69"/>
      <c r="R414">
        <f>'From State&amp;Country +Charts'!O427</f>
        <v>516</v>
      </c>
      <c r="S414" s="69"/>
      <c r="T414" s="69">
        <f t="shared" si="428"/>
        <v>6315</v>
      </c>
      <c r="U414" s="69"/>
      <c r="V414" s="84">
        <f t="shared" si="429"/>
        <v>0.20092642723936716</v>
      </c>
      <c r="W414" s="84">
        <f t="shared" si="430"/>
        <v>0.11833002466462131</v>
      </c>
      <c r="X414" s="84">
        <f t="shared" si="431"/>
        <v>5.7089574685676471E-2</v>
      </c>
      <c r="Y414" s="8">
        <f t="shared" si="432"/>
        <v>3.7839138542982612E-2</v>
      </c>
      <c r="Z414" s="8">
        <f t="shared" si="433"/>
        <v>3.1041328280093847E-2</v>
      </c>
      <c r="AA414" s="69"/>
      <c r="AB414" s="69"/>
      <c r="AC414" s="69">
        <f>'From State&amp;Country +Charts'!BR427</f>
        <v>16623</v>
      </c>
      <c r="AD414" s="69">
        <f t="shared" ref="AD414:AD416" si="441">SUM(AC403:AC414)</f>
        <v>186856</v>
      </c>
      <c r="AE414" s="85">
        <f t="shared" si="435"/>
        <v>-0.26136414130193286</v>
      </c>
      <c r="AF414" s="69"/>
      <c r="AG414" s="69">
        <f t="shared" si="436"/>
        <v>16623</v>
      </c>
      <c r="AH414" s="69">
        <v>6073</v>
      </c>
      <c r="AI414" s="69">
        <f t="shared" si="437"/>
        <v>10550</v>
      </c>
      <c r="AJ414" s="69">
        <f t="shared" ref="AJ414:AJ416" si="442">SUM(AI403:AI414)</f>
        <v>142994</v>
      </c>
      <c r="AK414" s="69">
        <f t="shared" si="439"/>
        <v>11916.166666666666</v>
      </c>
      <c r="AL414" s="69">
        <f t="shared" ref="AL414:AL416" si="443">SUM(AH403:AH414)</f>
        <v>43862</v>
      </c>
      <c r="AM414" s="86">
        <v>0.10401251278349274</v>
      </c>
    </row>
    <row r="415" spans="1:39" x14ac:dyDescent="0.3">
      <c r="A415" s="47">
        <v>43040</v>
      </c>
      <c r="B415" s="69">
        <f>'From State&amp;Country +Charts'!H428</f>
        <v>3047</v>
      </c>
      <c r="C415" s="69"/>
      <c r="D415" s="69">
        <f t="shared" si="424"/>
        <v>39108</v>
      </c>
      <c r="E415" s="69"/>
      <c r="F415" s="69">
        <f>'From State&amp;Country +Charts'!AN428</f>
        <v>1687</v>
      </c>
      <c r="G415" s="69"/>
      <c r="H415" s="69">
        <f t="shared" si="425"/>
        <v>20013</v>
      </c>
      <c r="I415" s="69"/>
      <c r="J415" s="69">
        <f>'From State&amp;Country +Charts'!AT428</f>
        <v>804</v>
      </c>
      <c r="K415" s="69"/>
      <c r="L415" s="69">
        <f t="shared" si="426"/>
        <v>11158</v>
      </c>
      <c r="M415" s="69"/>
      <c r="N415">
        <f>'From State&amp;Country +Charts'!F428</f>
        <v>553</v>
      </c>
      <c r="O415" s="69"/>
      <c r="P415" s="69">
        <f t="shared" si="427"/>
        <v>7746</v>
      </c>
      <c r="Q415" s="69"/>
      <c r="R415">
        <f>'From State&amp;Country +Charts'!O428</f>
        <v>471</v>
      </c>
      <c r="S415" s="69"/>
      <c r="T415" s="69">
        <f t="shared" si="428"/>
        <v>6381</v>
      </c>
      <c r="U415" s="69"/>
      <c r="V415" s="84">
        <f t="shared" si="429"/>
        <v>0.20470272085992611</v>
      </c>
      <c r="W415" s="84">
        <f t="shared" si="430"/>
        <v>0.11333557272421901</v>
      </c>
      <c r="X415" s="84">
        <f t="shared" si="431"/>
        <v>5.4014108162579781E-2</v>
      </c>
      <c r="Y415" s="8">
        <f t="shared" si="432"/>
        <v>3.7151494793416194E-2</v>
      </c>
      <c r="Z415" s="8">
        <f t="shared" si="433"/>
        <v>3.1642593214645617E-2</v>
      </c>
      <c r="AA415" s="69"/>
      <c r="AB415" s="69"/>
      <c r="AC415" s="69">
        <f>'From State&amp;Country +Charts'!BR428</f>
        <v>14885</v>
      </c>
      <c r="AD415" s="69">
        <f t="shared" si="441"/>
        <v>189537</v>
      </c>
      <c r="AE415" s="85">
        <f t="shared" si="435"/>
        <v>0.21968207145198293</v>
      </c>
      <c r="AF415" s="69"/>
      <c r="AG415" s="69">
        <f t="shared" si="436"/>
        <v>14885</v>
      </c>
      <c r="AH415" s="69">
        <v>4281</v>
      </c>
      <c r="AI415" s="69">
        <f t="shared" si="437"/>
        <v>10604</v>
      </c>
      <c r="AJ415" s="69">
        <f t="shared" si="442"/>
        <v>143476</v>
      </c>
      <c r="AK415" s="69">
        <f t="shared" si="439"/>
        <v>11956.333333333334</v>
      </c>
      <c r="AL415" s="69">
        <f t="shared" si="443"/>
        <v>46061</v>
      </c>
      <c r="AM415" s="86">
        <v>0.10372858582465569</v>
      </c>
    </row>
    <row r="416" spans="1:39" x14ac:dyDescent="0.3">
      <c r="A416" s="47">
        <v>43070</v>
      </c>
      <c r="B416" s="69">
        <f>'From State&amp;Country +Charts'!H429</f>
        <v>3183</v>
      </c>
      <c r="C416" s="69"/>
      <c r="D416" s="69">
        <f t="shared" si="424"/>
        <v>39359</v>
      </c>
      <c r="E416" s="69"/>
      <c r="F416" s="69">
        <f>'From State&amp;Country +Charts'!AN429</f>
        <v>1735</v>
      </c>
      <c r="G416" s="69"/>
      <c r="H416" s="69">
        <f t="shared" si="425"/>
        <v>20202</v>
      </c>
      <c r="I416" s="69"/>
      <c r="J416" s="69">
        <f>'From State&amp;Country +Charts'!AT429</f>
        <v>880</v>
      </c>
      <c r="K416" s="69"/>
      <c r="L416" s="69">
        <f t="shared" si="426"/>
        <v>11185</v>
      </c>
      <c r="M416" s="69"/>
      <c r="N416">
        <f>'From State&amp;Country +Charts'!F429</f>
        <v>590</v>
      </c>
      <c r="O416" s="69"/>
      <c r="P416" s="69">
        <f t="shared" si="427"/>
        <v>7743</v>
      </c>
      <c r="Q416" s="69"/>
      <c r="R416">
        <f>'From State&amp;Country +Charts'!O429</f>
        <v>520</v>
      </c>
      <c r="S416" s="69"/>
      <c r="T416" s="69">
        <f t="shared" si="428"/>
        <v>6366</v>
      </c>
      <c r="U416" s="69"/>
      <c r="V416" s="84">
        <f t="shared" si="429"/>
        <v>0.20778118676153795</v>
      </c>
      <c r="W416" s="84">
        <f t="shared" si="430"/>
        <v>0.11325804556433187</v>
      </c>
      <c r="X416" s="84">
        <f t="shared" si="431"/>
        <v>5.7445002937528557E-2</v>
      </c>
      <c r="Y416" s="8">
        <f t="shared" si="432"/>
        <v>3.8514263333115736E-2</v>
      </c>
      <c r="Z416" s="8">
        <f t="shared" si="433"/>
        <v>3.394477446308506E-2</v>
      </c>
      <c r="AA416" s="69"/>
      <c r="AB416" s="69"/>
      <c r="AC416" s="69">
        <f>'From State&amp;Country +Charts'!BR429</f>
        <v>15319</v>
      </c>
      <c r="AD416" s="69">
        <f t="shared" si="441"/>
        <v>190341</v>
      </c>
      <c r="AE416" s="85">
        <f t="shared" si="435"/>
        <v>5.5390974853599673E-2</v>
      </c>
      <c r="AF416" s="69"/>
      <c r="AG416" s="69">
        <f t="shared" si="436"/>
        <v>15319</v>
      </c>
      <c r="AH416" s="69">
        <v>5170</v>
      </c>
      <c r="AI416" s="69">
        <f t="shared" si="437"/>
        <v>10149</v>
      </c>
      <c r="AJ416" s="69">
        <f t="shared" si="442"/>
        <v>144813</v>
      </c>
      <c r="AK416" s="69">
        <f t="shared" si="439"/>
        <v>12067.75</v>
      </c>
      <c r="AL416" s="69">
        <f t="shared" si="443"/>
        <v>45528</v>
      </c>
      <c r="AM416" s="86">
        <v>0.10281349957569032</v>
      </c>
    </row>
    <row r="417" spans="1:39" x14ac:dyDescent="0.3">
      <c r="A417" s="47">
        <v>43101</v>
      </c>
      <c r="B417" s="69">
        <f>'From State&amp;Country +Charts'!H430</f>
        <v>2785</v>
      </c>
      <c r="C417" s="69"/>
      <c r="D417" s="69">
        <f t="shared" ref="D417:D437" si="444">SUM(B406:B417)</f>
        <v>39420</v>
      </c>
      <c r="E417" s="69"/>
      <c r="F417" s="69">
        <f>'From State&amp;Country +Charts'!AN430</f>
        <v>1544</v>
      </c>
      <c r="G417" s="69"/>
      <c r="H417" s="69">
        <f t="shared" ref="H417:H437" si="445">SUM(F406:F417)</f>
        <v>20362</v>
      </c>
      <c r="I417" s="69"/>
      <c r="J417" s="69">
        <f>'From State&amp;Country +Charts'!AT430</f>
        <v>726</v>
      </c>
      <c r="K417" s="69"/>
      <c r="L417" s="69">
        <f t="shared" ref="L417:L437" si="446">SUM(J406:J417)</f>
        <v>11118</v>
      </c>
      <c r="M417" s="69"/>
      <c r="N417">
        <f>'From State&amp;Country +Charts'!F430</f>
        <v>545</v>
      </c>
      <c r="O417" s="69"/>
      <c r="P417" s="69">
        <f t="shared" ref="P417:P437" si="447">SUM(N406:N417)</f>
        <v>7736</v>
      </c>
      <c r="Q417" s="69"/>
      <c r="R417">
        <f>'From State&amp;Country +Charts'!O430</f>
        <v>456</v>
      </c>
      <c r="S417" s="69"/>
      <c r="T417" s="69">
        <f t="shared" ref="T417:T437" si="448">SUM(R406:R417)</f>
        <v>6380</v>
      </c>
      <c r="U417" s="69"/>
      <c r="V417" s="84">
        <f t="shared" ref="V417:V437" si="449">B417/AC417</f>
        <v>0.20936701247932643</v>
      </c>
      <c r="W417" s="84">
        <f t="shared" ref="W417:W437" si="450">F417/AC417</f>
        <v>0.11607277101187791</v>
      </c>
      <c r="X417" s="84">
        <f t="shared" ref="X417:X437" si="451">J417/AC417</f>
        <v>5.4578258908434825E-2</v>
      </c>
      <c r="Y417" s="8">
        <f t="shared" ref="Y417:Y437" si="452">N417/AC417</f>
        <v>4.0971282513907685E-2</v>
      </c>
      <c r="Z417" s="8">
        <f t="shared" ref="Z417:Z437" si="453">R417/AC417</f>
        <v>3.4280559314388816E-2</v>
      </c>
      <c r="AA417" s="69"/>
      <c r="AB417" s="69"/>
      <c r="AC417" s="69">
        <f>'From State&amp;Country +Charts'!BR430</f>
        <v>13302</v>
      </c>
      <c r="AD417" s="69">
        <f t="shared" ref="AD417" si="454">SUM(AC406:AC417)</f>
        <v>190670</v>
      </c>
      <c r="AE417" s="85">
        <f t="shared" ref="AE417:AE437" si="455">(AC417/AC405)-1</f>
        <v>2.536036383257545E-2</v>
      </c>
      <c r="AF417" s="69"/>
      <c r="AG417" s="69">
        <f t="shared" ref="AG417:AG437" si="456">AC417</f>
        <v>13302</v>
      </c>
      <c r="AH417" s="69">
        <v>3566</v>
      </c>
      <c r="AI417" s="69">
        <f t="shared" ref="AI417:AI437" si="457">AG417-AH417</f>
        <v>9736</v>
      </c>
      <c r="AJ417" s="69">
        <f t="shared" ref="AJ417" si="458">SUM(AI406:AI417)</f>
        <v>146265</v>
      </c>
      <c r="AK417" s="69">
        <f t="shared" ref="AK417:AK437" si="459">AJ417/12</f>
        <v>12188.75</v>
      </c>
      <c r="AL417" s="69">
        <f t="shared" ref="AL417" si="460">SUM(AH406:AH417)</f>
        <v>44405</v>
      </c>
      <c r="AM417" s="86">
        <v>9.4797774770711177E-2</v>
      </c>
    </row>
    <row r="418" spans="1:39" x14ac:dyDescent="0.3">
      <c r="A418" s="47">
        <v>43132</v>
      </c>
      <c r="B418" s="69">
        <f>'From State&amp;Country +Charts'!H431</f>
        <v>2590</v>
      </c>
      <c r="C418" s="69"/>
      <c r="D418" s="69">
        <f t="shared" si="444"/>
        <v>39440</v>
      </c>
      <c r="E418" s="69"/>
      <c r="F418" s="69">
        <f>'From State&amp;Country +Charts'!AN431</f>
        <v>1444</v>
      </c>
      <c r="G418" s="69"/>
      <c r="H418" s="69">
        <f t="shared" si="445"/>
        <v>20476</v>
      </c>
      <c r="I418" s="69"/>
      <c r="J418" s="69">
        <f>'From State&amp;Country +Charts'!AT431</f>
        <v>728</v>
      </c>
      <c r="K418" s="69"/>
      <c r="L418" s="69">
        <f t="shared" si="446"/>
        <v>11128</v>
      </c>
      <c r="M418" s="69"/>
      <c r="N418">
        <f>'From State&amp;Country +Charts'!F431</f>
        <v>520</v>
      </c>
      <c r="O418" s="69"/>
      <c r="P418" s="69">
        <f t="shared" si="447"/>
        <v>7741</v>
      </c>
      <c r="Q418" s="69"/>
      <c r="R418">
        <f>'From State&amp;Country +Charts'!O431</f>
        <v>464</v>
      </c>
      <c r="S418" s="69"/>
      <c r="T418" s="69">
        <f t="shared" si="448"/>
        <v>6407</v>
      </c>
      <c r="U418" s="69"/>
      <c r="V418" s="84">
        <f t="shared" si="449"/>
        <v>0.20907329673877947</v>
      </c>
      <c r="W418" s="84">
        <f t="shared" si="450"/>
        <v>0.1165644171779141</v>
      </c>
      <c r="X418" s="84">
        <f t="shared" si="451"/>
        <v>5.8766548272521799E-2</v>
      </c>
      <c r="Y418" s="8">
        <f t="shared" si="452"/>
        <v>4.1976105908944142E-2</v>
      </c>
      <c r="Z418" s="8">
        <f t="shared" si="453"/>
        <v>3.7455602195673232E-2</v>
      </c>
      <c r="AA418" s="69"/>
      <c r="AB418" s="69"/>
      <c r="AC418" s="69">
        <f>'From State&amp;Country +Charts'!BR431</f>
        <v>12388</v>
      </c>
      <c r="AD418" s="69">
        <f t="shared" ref="AD418:AD437" si="461">SUM(AC407:AC418)</f>
        <v>190645</v>
      </c>
      <c r="AE418" s="85">
        <f t="shared" si="455"/>
        <v>-2.0140175622331835E-3</v>
      </c>
      <c r="AF418" s="69"/>
      <c r="AG418" s="69">
        <f t="shared" si="456"/>
        <v>12388</v>
      </c>
      <c r="AH418" s="69">
        <v>3655</v>
      </c>
      <c r="AI418" s="69">
        <f t="shared" si="457"/>
        <v>8733</v>
      </c>
      <c r="AJ418" s="69">
        <f t="shared" ref="AJ418:AJ437" si="462">SUM(AI407:AI418)</f>
        <v>147250</v>
      </c>
      <c r="AK418" s="69">
        <f t="shared" si="459"/>
        <v>12270.833333333334</v>
      </c>
      <c r="AL418" s="69">
        <f t="shared" ref="AL418:AL437" si="463">SUM(AH407:AH418)</f>
        <v>43395</v>
      </c>
      <c r="AM418" s="86">
        <v>9.7513722957700999E-2</v>
      </c>
    </row>
    <row r="419" spans="1:39" x14ac:dyDescent="0.3">
      <c r="A419" s="47">
        <v>43160</v>
      </c>
      <c r="B419" s="69">
        <f>'From State&amp;Country +Charts'!H432</f>
        <v>3712</v>
      </c>
      <c r="C419" s="69"/>
      <c r="D419" s="69">
        <f t="shared" si="444"/>
        <v>40218</v>
      </c>
      <c r="E419" s="69"/>
      <c r="F419" s="69">
        <f>'From State&amp;Country +Charts'!AN432</f>
        <v>2230</v>
      </c>
      <c r="G419" s="69"/>
      <c r="H419" s="69">
        <f t="shared" si="445"/>
        <v>21106</v>
      </c>
      <c r="I419" s="69"/>
      <c r="J419" s="69">
        <f>'From State&amp;Country +Charts'!AT432</f>
        <v>1050</v>
      </c>
      <c r="K419" s="69"/>
      <c r="L419" s="69">
        <f t="shared" si="446"/>
        <v>11362</v>
      </c>
      <c r="M419" s="69"/>
      <c r="N419">
        <f>'From State&amp;Country +Charts'!F432</f>
        <v>654</v>
      </c>
      <c r="O419" s="69"/>
      <c r="P419" s="69">
        <f t="shared" si="447"/>
        <v>7789</v>
      </c>
      <c r="Q419" s="69"/>
      <c r="R419">
        <f>'From State&amp;Country +Charts'!O432</f>
        <v>691</v>
      </c>
      <c r="S419" s="69"/>
      <c r="T419" s="69">
        <f t="shared" si="448"/>
        <v>6578</v>
      </c>
      <c r="U419" s="69"/>
      <c r="V419" s="84">
        <f t="shared" si="449"/>
        <v>0.20616495417939462</v>
      </c>
      <c r="W419" s="84">
        <f t="shared" si="450"/>
        <v>0.1238544848653152</v>
      </c>
      <c r="X419" s="84">
        <f t="shared" si="451"/>
        <v>5.8317134129408497E-2</v>
      </c>
      <c r="Y419" s="8">
        <f t="shared" si="452"/>
        <v>3.632324354346015E-2</v>
      </c>
      <c r="Z419" s="8">
        <f t="shared" si="453"/>
        <v>3.837822826992502E-2</v>
      </c>
      <c r="AA419" s="69"/>
      <c r="AB419" s="69"/>
      <c r="AC419" s="69">
        <f>'From State&amp;Country +Charts'!BR432</f>
        <v>18005</v>
      </c>
      <c r="AD419" s="69">
        <f t="shared" si="461"/>
        <v>194476</v>
      </c>
      <c r="AE419" s="85">
        <f t="shared" si="455"/>
        <v>0.2702836178919148</v>
      </c>
      <c r="AF419" s="69"/>
      <c r="AG419" s="69">
        <f t="shared" si="456"/>
        <v>18005</v>
      </c>
      <c r="AH419" s="69">
        <v>12678</v>
      </c>
      <c r="AI419" s="69">
        <f t="shared" si="457"/>
        <v>5327</v>
      </c>
      <c r="AJ419" s="69">
        <f t="shared" si="462"/>
        <v>143049</v>
      </c>
      <c r="AK419" s="69">
        <f t="shared" si="459"/>
        <v>11920.75</v>
      </c>
      <c r="AL419" s="69">
        <f t="shared" si="463"/>
        <v>51427</v>
      </c>
      <c r="AM419" s="86">
        <v>0.10613718411552346</v>
      </c>
    </row>
    <row r="420" spans="1:39" x14ac:dyDescent="0.3">
      <c r="A420" s="47">
        <v>43191</v>
      </c>
      <c r="B420" s="69">
        <f>'From State&amp;Country +Charts'!H433</f>
        <v>2967</v>
      </c>
      <c r="C420" s="69"/>
      <c r="D420" s="69">
        <f t="shared" si="444"/>
        <v>39637</v>
      </c>
      <c r="E420" s="69"/>
      <c r="F420" s="69">
        <f>'From State&amp;Country +Charts'!AN433</f>
        <v>1555</v>
      </c>
      <c r="G420" s="69"/>
      <c r="H420" s="69">
        <f t="shared" si="445"/>
        <v>20788</v>
      </c>
      <c r="I420" s="69"/>
      <c r="J420" s="69">
        <f>'From State&amp;Country +Charts'!AT433</f>
        <v>754</v>
      </c>
      <c r="K420" s="69"/>
      <c r="L420" s="69">
        <f t="shared" si="446"/>
        <v>11111</v>
      </c>
      <c r="M420" s="69"/>
      <c r="N420">
        <f>'From State&amp;Country +Charts'!F433</f>
        <v>545</v>
      </c>
      <c r="O420" s="69"/>
      <c r="P420" s="69">
        <f t="shared" si="447"/>
        <v>7642</v>
      </c>
      <c r="Q420" s="69"/>
      <c r="R420">
        <f>'From State&amp;Country +Charts'!O433</f>
        <v>460</v>
      </c>
      <c r="S420" s="69"/>
      <c r="T420" s="69">
        <f t="shared" si="448"/>
        <v>6423</v>
      </c>
      <c r="U420" s="69"/>
      <c r="V420" s="84">
        <f t="shared" si="449"/>
        <v>0.21864406779661016</v>
      </c>
      <c r="W420" s="84">
        <f t="shared" si="450"/>
        <v>0.11459100957995579</v>
      </c>
      <c r="X420" s="84">
        <f t="shared" si="451"/>
        <v>5.5563743551952836E-2</v>
      </c>
      <c r="Y420" s="8">
        <f t="shared" si="452"/>
        <v>4.0162122328666172E-2</v>
      </c>
      <c r="Z420" s="8">
        <f t="shared" si="453"/>
        <v>3.3898305084745763E-2</v>
      </c>
      <c r="AA420" s="69"/>
      <c r="AB420" s="69"/>
      <c r="AC420" s="69">
        <f>'From State&amp;Country +Charts'!BR433</f>
        <v>13570</v>
      </c>
      <c r="AD420" s="69">
        <f t="shared" si="461"/>
        <v>190971</v>
      </c>
      <c r="AE420" s="85">
        <f t="shared" si="455"/>
        <v>-0.20527086383601756</v>
      </c>
      <c r="AF420" s="69"/>
      <c r="AG420" s="69">
        <f t="shared" si="456"/>
        <v>13570</v>
      </c>
      <c r="AH420" s="69">
        <v>27358</v>
      </c>
      <c r="AI420" s="69">
        <f t="shared" si="457"/>
        <v>-13788</v>
      </c>
      <c r="AJ420" s="69">
        <f t="shared" si="462"/>
        <v>114849</v>
      </c>
      <c r="AK420" s="69">
        <f t="shared" si="459"/>
        <v>9570.75</v>
      </c>
      <c r="AL420" s="69">
        <f t="shared" si="463"/>
        <v>76122</v>
      </c>
      <c r="AM420" s="86">
        <v>9.7641857037582908E-2</v>
      </c>
    </row>
    <row r="421" spans="1:39" x14ac:dyDescent="0.3">
      <c r="A421" s="47">
        <v>43221</v>
      </c>
      <c r="B421" s="69">
        <f>'From State&amp;Country +Charts'!H434</f>
        <v>2742</v>
      </c>
      <c r="C421" s="69"/>
      <c r="D421" s="69">
        <f t="shared" si="444"/>
        <v>39777</v>
      </c>
      <c r="E421" s="69"/>
      <c r="F421" s="69">
        <f>'From State&amp;Country +Charts'!AN434</f>
        <v>1450</v>
      </c>
      <c r="G421" s="69"/>
      <c r="H421" s="69">
        <f t="shared" si="445"/>
        <v>20933</v>
      </c>
      <c r="I421" s="69"/>
      <c r="J421" s="69">
        <f>'From State&amp;Country +Charts'!AT434</f>
        <v>713</v>
      </c>
      <c r="K421" s="69"/>
      <c r="L421" s="69">
        <f t="shared" si="446"/>
        <v>11097</v>
      </c>
      <c r="M421" s="69"/>
      <c r="N421">
        <f>'From State&amp;Country +Charts'!F434</f>
        <v>522</v>
      </c>
      <c r="O421" s="69"/>
      <c r="P421" s="69">
        <f t="shared" si="447"/>
        <v>7591</v>
      </c>
      <c r="Q421" s="69"/>
      <c r="R421">
        <f>'From State&amp;Country +Charts'!O434</f>
        <v>441</v>
      </c>
      <c r="S421" s="69"/>
      <c r="T421" s="69">
        <f t="shared" si="448"/>
        <v>6430</v>
      </c>
      <c r="U421" s="69"/>
      <c r="V421" s="84">
        <f t="shared" si="449"/>
        <v>0.21705058180954642</v>
      </c>
      <c r="W421" s="84">
        <f t="shared" si="450"/>
        <v>0.11477875405683527</v>
      </c>
      <c r="X421" s="84">
        <f t="shared" si="451"/>
        <v>5.6439483891395553E-2</v>
      </c>
      <c r="Y421" s="8">
        <f t="shared" si="452"/>
        <v>4.1320351460460696E-2</v>
      </c>
      <c r="Z421" s="8">
        <f t="shared" si="453"/>
        <v>3.4908572785561622E-2</v>
      </c>
      <c r="AA421" s="69"/>
      <c r="AB421" s="69"/>
      <c r="AC421" s="69">
        <f>'From State&amp;Country +Charts'!BR434</f>
        <v>12633</v>
      </c>
      <c r="AD421" s="69">
        <f t="shared" si="461"/>
        <v>190707</v>
      </c>
      <c r="AE421" s="85">
        <f t="shared" si="455"/>
        <v>-2.0469876715515256E-2</v>
      </c>
      <c r="AF421" s="69"/>
      <c r="AG421" s="69">
        <f t="shared" si="456"/>
        <v>12633</v>
      </c>
      <c r="AH421" s="69">
        <v>28113</v>
      </c>
      <c r="AI421" s="69">
        <f t="shared" si="457"/>
        <v>-15480</v>
      </c>
      <c r="AJ421" s="69">
        <f t="shared" si="462"/>
        <v>87917</v>
      </c>
      <c r="AK421" s="69">
        <f t="shared" si="459"/>
        <v>7326.416666666667</v>
      </c>
      <c r="AL421" s="69">
        <f t="shared" si="463"/>
        <v>102790</v>
      </c>
      <c r="AM421" s="86">
        <v>9.6572468930578637E-2</v>
      </c>
    </row>
    <row r="422" spans="1:39" x14ac:dyDescent="0.3">
      <c r="A422" s="47">
        <v>43252</v>
      </c>
      <c r="B422" s="69">
        <f>'From State&amp;Country +Charts'!H435</f>
        <v>3636</v>
      </c>
      <c r="C422" s="69"/>
      <c r="D422" s="69">
        <f t="shared" si="444"/>
        <v>40602</v>
      </c>
      <c r="E422" s="69"/>
      <c r="F422" s="69">
        <f>'From State&amp;Country +Charts'!AN435</f>
        <v>1800</v>
      </c>
      <c r="G422" s="69"/>
      <c r="H422" s="69">
        <f t="shared" si="445"/>
        <v>21381</v>
      </c>
      <c r="I422" s="69"/>
      <c r="J422" s="69">
        <f>'From State&amp;Country +Charts'!AT435</f>
        <v>1047</v>
      </c>
      <c r="K422" s="69"/>
      <c r="L422" s="69">
        <f t="shared" si="446"/>
        <v>11317</v>
      </c>
      <c r="M422" s="69"/>
      <c r="N422">
        <f>'From State&amp;Country +Charts'!F435</f>
        <v>713</v>
      </c>
      <c r="O422" s="69"/>
      <c r="P422" s="69">
        <f t="shared" si="447"/>
        <v>7721</v>
      </c>
      <c r="Q422" s="69"/>
      <c r="R422">
        <f>'From State&amp;Country +Charts'!O435</f>
        <v>580</v>
      </c>
      <c r="S422" s="69"/>
      <c r="T422" s="69">
        <f t="shared" si="448"/>
        <v>6554</v>
      </c>
      <c r="U422" s="69"/>
      <c r="V422" s="84">
        <f t="shared" si="449"/>
        <v>0.20862979114069313</v>
      </c>
      <c r="W422" s="84">
        <f t="shared" si="450"/>
        <v>0.10328207482212531</v>
      </c>
      <c r="X422" s="84">
        <f t="shared" si="451"/>
        <v>6.0075740188202893E-2</v>
      </c>
      <c r="Y422" s="8">
        <f t="shared" si="452"/>
        <v>4.091117741565297E-2</v>
      </c>
      <c r="Z422" s="8">
        <f t="shared" si="453"/>
        <v>3.3279779664907048E-2</v>
      </c>
      <c r="AA422" s="69"/>
      <c r="AB422" s="69"/>
      <c r="AC422" s="69">
        <f>'From State&amp;Country +Charts'!BR435</f>
        <v>17428</v>
      </c>
      <c r="AD422" s="69">
        <f t="shared" si="461"/>
        <v>194516</v>
      </c>
      <c r="AE422" s="85">
        <f t="shared" si="455"/>
        <v>0.27968279609369273</v>
      </c>
      <c r="AF422" s="69"/>
      <c r="AG422" s="69">
        <f t="shared" si="456"/>
        <v>17428</v>
      </c>
      <c r="AH422" s="69">
        <v>17510</v>
      </c>
      <c r="AI422" s="69">
        <f t="shared" si="457"/>
        <v>-82</v>
      </c>
      <c r="AJ422" s="69">
        <f t="shared" si="462"/>
        <v>76910</v>
      </c>
      <c r="AK422" s="69">
        <f t="shared" si="459"/>
        <v>6409.166666666667</v>
      </c>
      <c r="AL422" s="69">
        <f t="shared" si="463"/>
        <v>117606</v>
      </c>
      <c r="AM422" s="86">
        <v>9.3871930227220568E-2</v>
      </c>
    </row>
    <row r="423" spans="1:39" x14ac:dyDescent="0.3">
      <c r="A423" s="47">
        <v>43282</v>
      </c>
      <c r="B423" s="69">
        <f>'From State&amp;Country +Charts'!H436</f>
        <v>3591</v>
      </c>
      <c r="C423" s="69"/>
      <c r="D423" s="69">
        <f t="shared" si="444"/>
        <v>39767</v>
      </c>
      <c r="E423" s="69"/>
      <c r="F423" s="69">
        <f>'From State&amp;Country +Charts'!AN436</f>
        <v>1759</v>
      </c>
      <c r="G423" s="69"/>
      <c r="H423" s="69">
        <f t="shared" si="445"/>
        <v>21189</v>
      </c>
      <c r="I423" s="69"/>
      <c r="J423" s="69">
        <f>'From State&amp;Country +Charts'!AT436</f>
        <v>1010</v>
      </c>
      <c r="K423" s="69"/>
      <c r="L423" s="69">
        <f t="shared" si="446"/>
        <v>11038</v>
      </c>
      <c r="M423" s="69"/>
      <c r="N423">
        <f>'From State&amp;Country +Charts'!F436</f>
        <v>584</v>
      </c>
      <c r="O423" s="69"/>
      <c r="P423" s="69">
        <f t="shared" si="447"/>
        <v>7445</v>
      </c>
      <c r="Q423" s="69"/>
      <c r="R423">
        <f>'From State&amp;Country +Charts'!O436</f>
        <v>563</v>
      </c>
      <c r="S423" s="69"/>
      <c r="T423" s="69">
        <f t="shared" si="448"/>
        <v>6489</v>
      </c>
      <c r="U423" s="69"/>
      <c r="V423" s="84">
        <f t="shared" si="449"/>
        <v>0.21251035625517814</v>
      </c>
      <c r="W423" s="84">
        <f t="shared" si="450"/>
        <v>0.10409515919043674</v>
      </c>
      <c r="X423" s="84">
        <f t="shared" si="451"/>
        <v>5.977038702805066E-2</v>
      </c>
      <c r="Y423" s="8">
        <f t="shared" si="452"/>
        <v>3.4560302994437214E-2</v>
      </c>
      <c r="Z423" s="8">
        <f t="shared" si="453"/>
        <v>3.3317552373061901E-2</v>
      </c>
      <c r="AA423" s="69"/>
      <c r="AB423" s="69"/>
      <c r="AC423" s="69">
        <f>'From State&amp;Country +Charts'!BR436</f>
        <v>16898</v>
      </c>
      <c r="AD423" s="69">
        <f t="shared" si="461"/>
        <v>190783</v>
      </c>
      <c r="AE423" s="85">
        <f t="shared" si="455"/>
        <v>-0.1809413019242887</v>
      </c>
      <c r="AF423" s="69"/>
      <c r="AG423" s="69">
        <f t="shared" si="456"/>
        <v>16898</v>
      </c>
      <c r="AH423" s="69">
        <v>5119</v>
      </c>
      <c r="AI423" s="69">
        <f t="shared" si="457"/>
        <v>11779</v>
      </c>
      <c r="AJ423" s="69">
        <f t="shared" si="462"/>
        <v>70098</v>
      </c>
      <c r="AK423" s="69">
        <f t="shared" si="459"/>
        <v>5841.5</v>
      </c>
      <c r="AL423" s="69">
        <f t="shared" si="463"/>
        <v>120685</v>
      </c>
      <c r="AM423" s="86">
        <v>9.3383832406201919E-2</v>
      </c>
    </row>
    <row r="424" spans="1:39" x14ac:dyDescent="0.3">
      <c r="A424" s="47">
        <v>43313</v>
      </c>
      <c r="B424" s="69">
        <f>'From State&amp;Country +Charts'!H437</f>
        <v>4557</v>
      </c>
      <c r="C424" s="69"/>
      <c r="D424" s="69">
        <f t="shared" si="444"/>
        <v>40608</v>
      </c>
      <c r="E424" s="69"/>
      <c r="F424" s="69">
        <f>'From State&amp;Country +Charts'!AN437</f>
        <v>2264</v>
      </c>
      <c r="G424" s="69"/>
      <c r="H424" s="69">
        <f t="shared" si="445"/>
        <v>21729</v>
      </c>
      <c r="I424" s="69"/>
      <c r="J424" s="69">
        <f>'From State&amp;Country +Charts'!AT437</f>
        <v>1246</v>
      </c>
      <c r="K424" s="69"/>
      <c r="L424" s="69">
        <f t="shared" si="446"/>
        <v>11200</v>
      </c>
      <c r="M424" s="69"/>
      <c r="N424">
        <f>'From State&amp;Country +Charts'!F437</f>
        <v>853</v>
      </c>
      <c r="O424" s="69"/>
      <c r="P424" s="69">
        <f t="shared" si="447"/>
        <v>7560</v>
      </c>
      <c r="Q424" s="69"/>
      <c r="R424">
        <f>'From State&amp;Country +Charts'!O437</f>
        <v>707</v>
      </c>
      <c r="S424" s="69"/>
      <c r="T424" s="69">
        <f t="shared" si="448"/>
        <v>6569</v>
      </c>
      <c r="U424" s="69"/>
      <c r="V424" s="84">
        <f t="shared" si="449"/>
        <v>0.21235845099958059</v>
      </c>
      <c r="W424" s="84">
        <f t="shared" si="450"/>
        <v>0.10550351833729438</v>
      </c>
      <c r="X424" s="84">
        <f t="shared" si="451"/>
        <v>5.8064215480684092E-2</v>
      </c>
      <c r="Y424" s="8">
        <f t="shared" si="452"/>
        <v>3.9750221352346335E-2</v>
      </c>
      <c r="Z424" s="8">
        <f t="shared" si="453"/>
        <v>3.2946549233421878E-2</v>
      </c>
      <c r="AA424" s="69"/>
      <c r="AB424" s="69"/>
      <c r="AC424" s="69">
        <f>'From State&amp;Country +Charts'!BR437</f>
        <v>21459</v>
      </c>
      <c r="AD424" s="69">
        <f t="shared" si="461"/>
        <v>194390</v>
      </c>
      <c r="AE424" s="85">
        <f t="shared" si="455"/>
        <v>0.20205019045485106</v>
      </c>
      <c r="AF424" s="69"/>
      <c r="AG424" s="69">
        <f t="shared" si="456"/>
        <v>21459</v>
      </c>
      <c r="AH424" s="69">
        <v>9044</v>
      </c>
      <c r="AI424" s="69">
        <f t="shared" si="457"/>
        <v>12415</v>
      </c>
      <c r="AJ424" s="69">
        <f t="shared" si="462"/>
        <v>68572</v>
      </c>
      <c r="AK424" s="69">
        <f t="shared" si="459"/>
        <v>5714.333333333333</v>
      </c>
      <c r="AL424" s="69">
        <f t="shared" si="463"/>
        <v>125818</v>
      </c>
      <c r="AM424" s="86">
        <v>9.0498159280488377E-2</v>
      </c>
    </row>
    <row r="425" spans="1:39" x14ac:dyDescent="0.3">
      <c r="A425" s="47">
        <v>43344</v>
      </c>
      <c r="B425" s="69">
        <f>'From State&amp;Country +Charts'!H438</f>
        <v>3245</v>
      </c>
      <c r="C425" s="69"/>
      <c r="D425" s="69">
        <f t="shared" si="444"/>
        <v>39395</v>
      </c>
      <c r="E425" s="69"/>
      <c r="F425" s="69">
        <f>'From State&amp;Country +Charts'!AN438</f>
        <v>1481</v>
      </c>
      <c r="G425" s="69"/>
      <c r="H425" s="69">
        <f t="shared" si="445"/>
        <v>20916</v>
      </c>
      <c r="I425" s="69"/>
      <c r="J425" s="69">
        <f>'From State&amp;Country +Charts'!AT438</f>
        <v>865</v>
      </c>
      <c r="K425" s="69"/>
      <c r="L425" s="69">
        <f t="shared" si="446"/>
        <v>10772</v>
      </c>
      <c r="M425" s="69"/>
      <c r="N425">
        <f>'From State&amp;Country +Charts'!F438</f>
        <v>610</v>
      </c>
      <c r="O425" s="69"/>
      <c r="P425" s="69">
        <f t="shared" si="447"/>
        <v>7318</v>
      </c>
      <c r="Q425" s="69"/>
      <c r="R425">
        <f>'From State&amp;Country +Charts'!O438</f>
        <v>514</v>
      </c>
      <c r="S425" s="69"/>
      <c r="T425" s="69">
        <f t="shared" si="448"/>
        <v>6383</v>
      </c>
      <c r="U425" s="69"/>
      <c r="V425" s="84">
        <f t="shared" si="449"/>
        <v>0.21180079629267018</v>
      </c>
      <c r="W425" s="84">
        <f t="shared" si="450"/>
        <v>9.6664708569936683E-2</v>
      </c>
      <c r="X425" s="84">
        <f t="shared" si="451"/>
        <v>5.6458455714378956E-2</v>
      </c>
      <c r="Y425" s="8">
        <f t="shared" si="452"/>
        <v>3.981463350956204E-2</v>
      </c>
      <c r="Z425" s="8">
        <f t="shared" si="453"/>
        <v>3.3548723973630963E-2</v>
      </c>
      <c r="AA425" s="69"/>
      <c r="AB425" s="69"/>
      <c r="AC425" s="69">
        <f>'From State&amp;Country +Charts'!BR438</f>
        <v>15321</v>
      </c>
      <c r="AD425" s="69">
        <f t="shared" si="461"/>
        <v>187831</v>
      </c>
      <c r="AE425" s="85">
        <f t="shared" si="455"/>
        <v>-0.29977148080438754</v>
      </c>
      <c r="AF425" s="69"/>
      <c r="AG425" s="69">
        <f t="shared" si="456"/>
        <v>15321</v>
      </c>
      <c r="AH425" s="69">
        <v>8946</v>
      </c>
      <c r="AI425" s="69">
        <f t="shared" si="457"/>
        <v>6375</v>
      </c>
      <c r="AJ425" s="69">
        <f t="shared" si="462"/>
        <v>56318</v>
      </c>
      <c r="AK425" s="69">
        <f t="shared" si="459"/>
        <v>4693.166666666667</v>
      </c>
      <c r="AL425" s="69">
        <f t="shared" si="463"/>
        <v>131513</v>
      </c>
      <c r="AM425" s="86">
        <v>8.7722733503035055E-2</v>
      </c>
    </row>
    <row r="426" spans="1:39" x14ac:dyDescent="0.3">
      <c r="A426" s="47">
        <v>43374</v>
      </c>
      <c r="B426" s="69">
        <f>'From State&amp;Country +Charts'!H439</f>
        <v>3328</v>
      </c>
      <c r="C426" s="69"/>
      <c r="D426" s="69">
        <f t="shared" si="444"/>
        <v>39383</v>
      </c>
      <c r="E426" s="69"/>
      <c r="F426" s="69">
        <f>'From State&amp;Country +Charts'!AN439</f>
        <v>1775</v>
      </c>
      <c r="G426" s="69"/>
      <c r="H426" s="69">
        <f t="shared" si="445"/>
        <v>20724</v>
      </c>
      <c r="I426" s="69"/>
      <c r="J426" s="69">
        <f>'From State&amp;Country +Charts'!AT439</f>
        <v>917</v>
      </c>
      <c r="K426" s="69"/>
      <c r="L426" s="69">
        <f t="shared" si="446"/>
        <v>10740</v>
      </c>
      <c r="M426" s="69"/>
      <c r="N426">
        <f>'From State&amp;Country +Charts'!F439</f>
        <v>655</v>
      </c>
      <c r="O426" s="69"/>
      <c r="P426" s="69">
        <f t="shared" si="447"/>
        <v>7344</v>
      </c>
      <c r="Q426" s="69"/>
      <c r="R426">
        <f>'From State&amp;Country +Charts'!O439</f>
        <v>562</v>
      </c>
      <c r="S426" s="69"/>
      <c r="T426" s="69">
        <f t="shared" si="448"/>
        <v>6429</v>
      </c>
      <c r="U426" s="69"/>
      <c r="V426" s="84">
        <f t="shared" si="449"/>
        <v>0.20826032540675846</v>
      </c>
      <c r="W426" s="84">
        <f t="shared" si="450"/>
        <v>0.11107634543178974</v>
      </c>
      <c r="X426" s="84">
        <f t="shared" si="451"/>
        <v>5.7384230287859828E-2</v>
      </c>
      <c r="Y426" s="8">
        <f t="shared" si="452"/>
        <v>4.0988735919899877E-2</v>
      </c>
      <c r="Z426" s="8">
        <f t="shared" si="453"/>
        <v>3.5168961201501876E-2</v>
      </c>
      <c r="AA426" s="69"/>
      <c r="AB426" s="69"/>
      <c r="AC426" s="69">
        <f>'From State&amp;Country +Charts'!BR439</f>
        <v>15980</v>
      </c>
      <c r="AD426" s="69">
        <f t="shared" si="461"/>
        <v>187188</v>
      </c>
      <c r="AE426" s="85">
        <f t="shared" si="455"/>
        <v>-3.8681345124225497E-2</v>
      </c>
      <c r="AF426" s="69"/>
      <c r="AG426" s="69">
        <f t="shared" si="456"/>
        <v>15980</v>
      </c>
      <c r="AH426" s="69">
        <v>17146</v>
      </c>
      <c r="AI426" s="69">
        <f t="shared" si="457"/>
        <v>-1166</v>
      </c>
      <c r="AJ426" s="69">
        <f t="shared" si="462"/>
        <v>44602</v>
      </c>
      <c r="AK426" s="69">
        <f t="shared" si="459"/>
        <v>3716.8333333333335</v>
      </c>
      <c r="AL426" s="69">
        <f t="shared" si="463"/>
        <v>142586</v>
      </c>
      <c r="AM426" s="86">
        <v>9.5244055068836042E-2</v>
      </c>
    </row>
    <row r="427" spans="1:39" x14ac:dyDescent="0.3">
      <c r="A427" s="47">
        <v>43405</v>
      </c>
      <c r="B427" s="69">
        <f>'From State&amp;Country +Charts'!H440</f>
        <v>2555</v>
      </c>
      <c r="C427" s="69"/>
      <c r="D427" s="69">
        <f t="shared" si="444"/>
        <v>38891</v>
      </c>
      <c r="E427" s="69"/>
      <c r="F427" s="69">
        <f>'From State&amp;Country +Charts'!AN440</f>
        <v>1228</v>
      </c>
      <c r="G427" s="69"/>
      <c r="H427" s="69">
        <f t="shared" si="445"/>
        <v>20265</v>
      </c>
      <c r="I427" s="69"/>
      <c r="J427" s="69">
        <f>'From State&amp;Country +Charts'!AT440</f>
        <v>669</v>
      </c>
      <c r="K427" s="69"/>
      <c r="L427" s="69">
        <f t="shared" si="446"/>
        <v>10605</v>
      </c>
      <c r="M427" s="69"/>
      <c r="N427">
        <f>'From State&amp;Country +Charts'!F440</f>
        <v>464</v>
      </c>
      <c r="O427" s="69"/>
      <c r="P427" s="69">
        <f t="shared" si="447"/>
        <v>7255</v>
      </c>
      <c r="Q427" s="69"/>
      <c r="R427">
        <f>'From State&amp;Country +Charts'!O440</f>
        <v>407</v>
      </c>
      <c r="S427" s="69"/>
      <c r="T427" s="69">
        <f t="shared" si="448"/>
        <v>6365</v>
      </c>
      <c r="U427" s="69"/>
      <c r="V427" s="84">
        <f t="shared" si="449"/>
        <v>0.21742830397412985</v>
      </c>
      <c r="W427" s="84">
        <f t="shared" si="450"/>
        <v>0.10450174453238022</v>
      </c>
      <c r="X427" s="84">
        <f t="shared" si="451"/>
        <v>5.6931324993617562E-2</v>
      </c>
      <c r="Y427" s="8">
        <f t="shared" si="452"/>
        <v>3.9486001191387968E-2</v>
      </c>
      <c r="Z427" s="8">
        <f t="shared" si="453"/>
        <v>3.4635350182963154E-2</v>
      </c>
      <c r="AA427" s="69"/>
      <c r="AB427" s="69"/>
      <c r="AC427" s="69">
        <f>'From State&amp;Country +Charts'!BR440</f>
        <v>11751</v>
      </c>
      <c r="AD427" s="69">
        <f t="shared" si="461"/>
        <v>184054</v>
      </c>
      <c r="AE427" s="85">
        <f t="shared" si="455"/>
        <v>-0.21054753107154855</v>
      </c>
      <c r="AF427" s="69"/>
      <c r="AG427" s="69">
        <f t="shared" si="456"/>
        <v>11751</v>
      </c>
      <c r="AH427" s="69">
        <v>7294</v>
      </c>
      <c r="AI427" s="69">
        <f t="shared" si="457"/>
        <v>4457</v>
      </c>
      <c r="AJ427" s="69">
        <f t="shared" si="462"/>
        <v>38455</v>
      </c>
      <c r="AK427" s="69">
        <f t="shared" si="459"/>
        <v>3204.5833333333335</v>
      </c>
      <c r="AL427" s="69">
        <f t="shared" si="463"/>
        <v>145599</v>
      </c>
      <c r="AM427" s="86">
        <v>9.4289847672538507E-2</v>
      </c>
    </row>
    <row r="428" spans="1:39" x14ac:dyDescent="0.3">
      <c r="A428" s="47">
        <v>43435</v>
      </c>
      <c r="B428" s="69">
        <f>'From State&amp;Country +Charts'!H441</f>
        <v>2305</v>
      </c>
      <c r="C428" s="69"/>
      <c r="D428" s="69">
        <f t="shared" si="444"/>
        <v>38013</v>
      </c>
      <c r="E428" s="69"/>
      <c r="F428" s="69">
        <f>'From State&amp;Country +Charts'!AN441</f>
        <v>1211</v>
      </c>
      <c r="G428" s="69"/>
      <c r="H428" s="69">
        <f t="shared" si="445"/>
        <v>19741</v>
      </c>
      <c r="I428" s="69"/>
      <c r="J428" s="69">
        <f>'From State&amp;Country +Charts'!AT441</f>
        <v>567</v>
      </c>
      <c r="K428" s="69"/>
      <c r="L428" s="69">
        <f t="shared" si="446"/>
        <v>10292</v>
      </c>
      <c r="M428" s="69"/>
      <c r="N428">
        <f>'From State&amp;Country +Charts'!F441</f>
        <v>404</v>
      </c>
      <c r="O428" s="69"/>
      <c r="P428" s="69">
        <f t="shared" si="447"/>
        <v>7069</v>
      </c>
      <c r="Q428" s="69"/>
      <c r="R428">
        <f>'From State&amp;Country +Charts'!O441</f>
        <v>360</v>
      </c>
      <c r="S428" s="69"/>
      <c r="T428" s="69">
        <f t="shared" si="448"/>
        <v>6205</v>
      </c>
      <c r="U428" s="69"/>
      <c r="V428" s="84">
        <f t="shared" si="449"/>
        <v>0.21720693554466641</v>
      </c>
      <c r="W428" s="84">
        <f t="shared" si="450"/>
        <v>0.11411609498680739</v>
      </c>
      <c r="X428" s="84">
        <f t="shared" si="451"/>
        <v>5.343007915567282E-2</v>
      </c>
      <c r="Y428" s="8">
        <f t="shared" si="452"/>
        <v>3.8070109310214852E-2</v>
      </c>
      <c r="Z428" s="8">
        <f t="shared" si="453"/>
        <v>3.3923859781379573E-2</v>
      </c>
      <c r="AA428" s="69"/>
      <c r="AB428" s="69"/>
      <c r="AC428" s="69">
        <f>'From State&amp;Country +Charts'!BR441</f>
        <v>10612</v>
      </c>
      <c r="AD428" s="69">
        <f t="shared" si="461"/>
        <v>179347</v>
      </c>
      <c r="AE428" s="85">
        <f t="shared" si="455"/>
        <v>-0.30726548730334879</v>
      </c>
      <c r="AF428" s="69"/>
      <c r="AG428" s="69">
        <f t="shared" si="456"/>
        <v>10612</v>
      </c>
      <c r="AH428" s="69">
        <v>3738</v>
      </c>
      <c r="AI428" s="69">
        <f t="shared" si="457"/>
        <v>6874</v>
      </c>
      <c r="AJ428" s="69">
        <f t="shared" si="462"/>
        <v>35180</v>
      </c>
      <c r="AK428" s="69">
        <f t="shared" si="459"/>
        <v>2931.6666666666665</v>
      </c>
      <c r="AL428" s="69">
        <f t="shared" si="463"/>
        <v>144167</v>
      </c>
      <c r="AM428" s="86">
        <v>9.6023369770071615E-2</v>
      </c>
    </row>
    <row r="429" spans="1:39" x14ac:dyDescent="0.3">
      <c r="A429" s="47">
        <v>43466</v>
      </c>
      <c r="B429" s="69">
        <f>'From State&amp;Country +Charts'!H442</f>
        <v>2902</v>
      </c>
      <c r="C429" s="69"/>
      <c r="D429" s="69">
        <f t="shared" si="444"/>
        <v>38130</v>
      </c>
      <c r="E429" s="69"/>
      <c r="F429" s="69">
        <f>'From State&amp;Country +Charts'!AN442</f>
        <v>1446</v>
      </c>
      <c r="G429" s="69"/>
      <c r="H429" s="69">
        <f t="shared" si="445"/>
        <v>19643</v>
      </c>
      <c r="I429" s="69"/>
      <c r="J429" s="69">
        <f>'From State&amp;Country +Charts'!AT442</f>
        <v>695</v>
      </c>
      <c r="K429" s="69"/>
      <c r="L429" s="69">
        <f t="shared" si="446"/>
        <v>10261</v>
      </c>
      <c r="M429" s="69"/>
      <c r="N429">
        <f>'From State&amp;Country +Charts'!F442</f>
        <v>508</v>
      </c>
      <c r="O429" s="69"/>
      <c r="P429" s="69">
        <f t="shared" si="447"/>
        <v>7032</v>
      </c>
      <c r="Q429" s="69"/>
      <c r="R429">
        <f>'From State&amp;Country +Charts'!O442</f>
        <v>454</v>
      </c>
      <c r="S429" s="69"/>
      <c r="T429" s="69">
        <f t="shared" si="448"/>
        <v>6203</v>
      </c>
      <c r="U429" s="69"/>
      <c r="V429" s="84">
        <f t="shared" si="449"/>
        <v>0.22473476341671184</v>
      </c>
      <c r="W429" s="84">
        <f t="shared" si="450"/>
        <v>0.1119801750174243</v>
      </c>
      <c r="X429" s="84">
        <f t="shared" si="451"/>
        <v>5.3821730039495086E-2</v>
      </c>
      <c r="Y429" s="8">
        <f t="shared" si="452"/>
        <v>3.9340199798652518E-2</v>
      </c>
      <c r="Z429" s="8">
        <f t="shared" si="453"/>
        <v>3.5158367536591031E-2</v>
      </c>
      <c r="AA429" s="69"/>
      <c r="AB429" s="69"/>
      <c r="AC429" s="69">
        <f>'From State&amp;Country +Charts'!BR442</f>
        <v>12913</v>
      </c>
      <c r="AD429" s="69">
        <f t="shared" si="461"/>
        <v>178958</v>
      </c>
      <c r="AE429" s="85">
        <f t="shared" si="455"/>
        <v>-2.9243722748458878E-2</v>
      </c>
      <c r="AF429" s="69"/>
      <c r="AG429" s="69">
        <f t="shared" si="456"/>
        <v>12913</v>
      </c>
      <c r="AH429" s="69">
        <v>4489</v>
      </c>
      <c r="AI429" s="69">
        <f t="shared" si="457"/>
        <v>8424</v>
      </c>
      <c r="AJ429" s="69">
        <f t="shared" si="462"/>
        <v>33868</v>
      </c>
      <c r="AK429" s="69">
        <f t="shared" si="459"/>
        <v>2822.3333333333335</v>
      </c>
      <c r="AL429" s="69">
        <f t="shared" si="463"/>
        <v>145090</v>
      </c>
      <c r="AM429" s="86">
        <v>9.3936343220010848E-2</v>
      </c>
    </row>
    <row r="430" spans="1:39" x14ac:dyDescent="0.3">
      <c r="A430" s="47">
        <v>43497</v>
      </c>
      <c r="B430" s="69">
        <f>'From State&amp;Country +Charts'!H443</f>
        <v>2118</v>
      </c>
      <c r="C430" s="69"/>
      <c r="D430" s="69">
        <f t="shared" si="444"/>
        <v>37658</v>
      </c>
      <c r="E430" s="69"/>
      <c r="F430" s="69">
        <f>'From State&amp;Country +Charts'!AN443</f>
        <v>1038</v>
      </c>
      <c r="G430" s="69"/>
      <c r="H430" s="69">
        <f t="shared" si="445"/>
        <v>19237</v>
      </c>
      <c r="I430" s="69"/>
      <c r="J430" s="69">
        <f>'From State&amp;Country +Charts'!AT443</f>
        <v>599</v>
      </c>
      <c r="K430" s="69"/>
      <c r="L430" s="69">
        <f t="shared" si="446"/>
        <v>10132</v>
      </c>
      <c r="M430" s="69"/>
      <c r="N430">
        <f>'From State&amp;Country +Charts'!F443</f>
        <v>380</v>
      </c>
      <c r="O430" s="69"/>
      <c r="P430" s="69">
        <f t="shared" si="447"/>
        <v>6892</v>
      </c>
      <c r="Q430" s="69"/>
      <c r="R430">
        <f>'From State&amp;Country +Charts'!O443</f>
        <v>334</v>
      </c>
      <c r="S430" s="69"/>
      <c r="T430" s="69">
        <f t="shared" si="448"/>
        <v>6073</v>
      </c>
      <c r="U430" s="69"/>
      <c r="V430" s="84">
        <f t="shared" si="449"/>
        <v>0.2179236546969853</v>
      </c>
      <c r="W430" s="84">
        <f t="shared" si="450"/>
        <v>0.10680111122543472</v>
      </c>
      <c r="X430" s="84">
        <f t="shared" si="451"/>
        <v>6.1631855129128513E-2</v>
      </c>
      <c r="Y430" s="8">
        <f t="shared" si="452"/>
        <v>3.9098672702952982E-2</v>
      </c>
      <c r="Z430" s="8">
        <f t="shared" si="453"/>
        <v>3.4365675481016565E-2</v>
      </c>
      <c r="AA430" s="69"/>
      <c r="AB430" s="69"/>
      <c r="AC430" s="69">
        <f>'From State&amp;Country +Charts'!BR443</f>
        <v>9719</v>
      </c>
      <c r="AD430" s="69">
        <f t="shared" si="461"/>
        <v>176289</v>
      </c>
      <c r="AE430" s="85">
        <f t="shared" si="455"/>
        <v>-0.21545043590571522</v>
      </c>
      <c r="AF430" s="69"/>
      <c r="AG430" s="69">
        <f t="shared" si="456"/>
        <v>9719</v>
      </c>
      <c r="AH430" s="69">
        <v>3664</v>
      </c>
      <c r="AI430" s="69">
        <f t="shared" si="457"/>
        <v>6055</v>
      </c>
      <c r="AJ430" s="69">
        <f t="shared" si="462"/>
        <v>31190</v>
      </c>
      <c r="AK430" s="69">
        <f t="shared" si="459"/>
        <v>2599.1666666666665</v>
      </c>
      <c r="AL430" s="69">
        <f t="shared" si="463"/>
        <v>145099</v>
      </c>
      <c r="AM430" s="86">
        <v>9.8364029221113286E-2</v>
      </c>
    </row>
    <row r="431" spans="1:39" x14ac:dyDescent="0.3">
      <c r="A431" s="47">
        <v>43525</v>
      </c>
      <c r="B431" s="69">
        <f>'From State&amp;Country +Charts'!H444</f>
        <v>2885</v>
      </c>
      <c r="C431" s="69"/>
      <c r="D431" s="69">
        <f t="shared" si="444"/>
        <v>36831</v>
      </c>
      <c r="E431" s="69"/>
      <c r="F431" s="69">
        <f>'From State&amp;Country +Charts'!AN444</f>
        <v>1485</v>
      </c>
      <c r="G431" s="69"/>
      <c r="H431" s="69">
        <f t="shared" si="445"/>
        <v>18492</v>
      </c>
      <c r="I431" s="69"/>
      <c r="J431" s="69">
        <f>'From State&amp;Country +Charts'!AT444</f>
        <v>766</v>
      </c>
      <c r="K431" s="69"/>
      <c r="L431" s="69">
        <f t="shared" si="446"/>
        <v>9848</v>
      </c>
      <c r="M431" s="69"/>
      <c r="N431">
        <f>'From State&amp;Country +Charts'!F444</f>
        <v>528</v>
      </c>
      <c r="O431" s="69"/>
      <c r="P431" s="69">
        <f t="shared" si="447"/>
        <v>6766</v>
      </c>
      <c r="Q431" s="69"/>
      <c r="R431">
        <f>'From State&amp;Country +Charts'!O444</f>
        <v>481</v>
      </c>
      <c r="S431" s="69"/>
      <c r="T431" s="69">
        <f t="shared" si="448"/>
        <v>5863</v>
      </c>
      <c r="U431" s="69"/>
      <c r="V431" s="84">
        <f t="shared" si="449"/>
        <v>0.2142910198321325</v>
      </c>
      <c r="W431" s="84">
        <f t="shared" si="450"/>
        <v>0.11030231003491049</v>
      </c>
      <c r="X431" s="84">
        <f t="shared" si="451"/>
        <v>5.6896679789051476E-2</v>
      </c>
      <c r="Y431" s="8">
        <f t="shared" si="452"/>
        <v>3.9218599123523733E-2</v>
      </c>
      <c r="Z431" s="8">
        <f t="shared" si="453"/>
        <v>3.572754958033128E-2</v>
      </c>
      <c r="AA431" s="69"/>
      <c r="AB431" s="69"/>
      <c r="AC431" s="69">
        <f>'From State&amp;Country +Charts'!BR444</f>
        <v>13463</v>
      </c>
      <c r="AD431" s="69">
        <f t="shared" si="461"/>
        <v>171747</v>
      </c>
      <c r="AE431" s="85">
        <f t="shared" si="455"/>
        <v>-0.2522632602054985</v>
      </c>
      <c r="AF431" s="69"/>
      <c r="AG431" s="69">
        <f t="shared" si="456"/>
        <v>13463</v>
      </c>
      <c r="AH431" s="69">
        <v>9052</v>
      </c>
      <c r="AI431" s="69">
        <f t="shared" si="457"/>
        <v>4411</v>
      </c>
      <c r="AJ431" s="69">
        <f t="shared" si="462"/>
        <v>30274</v>
      </c>
      <c r="AK431" s="69">
        <f t="shared" si="459"/>
        <v>2522.8333333333335</v>
      </c>
      <c r="AL431" s="69">
        <f t="shared" si="463"/>
        <v>141473</v>
      </c>
      <c r="AM431" s="86">
        <v>9.5075391814602991E-2</v>
      </c>
    </row>
    <row r="432" spans="1:39" x14ac:dyDescent="0.3">
      <c r="A432" s="47">
        <v>43556</v>
      </c>
      <c r="B432" s="69">
        <f>'From State&amp;Country +Charts'!H445</f>
        <v>2628</v>
      </c>
      <c r="C432" s="69"/>
      <c r="D432" s="69">
        <f t="shared" si="444"/>
        <v>36492</v>
      </c>
      <c r="E432" s="69"/>
      <c r="F432" s="69">
        <f>'From State&amp;Country +Charts'!AN445</f>
        <v>1412</v>
      </c>
      <c r="G432" s="69"/>
      <c r="H432" s="69">
        <f t="shared" si="445"/>
        <v>18349</v>
      </c>
      <c r="I432" s="69"/>
      <c r="J432" s="69">
        <f>'From State&amp;Country +Charts'!AT445</f>
        <v>745</v>
      </c>
      <c r="K432" s="69"/>
      <c r="L432" s="69">
        <f t="shared" si="446"/>
        <v>9839</v>
      </c>
      <c r="M432" s="69"/>
      <c r="N432">
        <f>'From State&amp;Country +Charts'!F445</f>
        <v>542</v>
      </c>
      <c r="O432" s="69"/>
      <c r="P432" s="69">
        <f t="shared" si="447"/>
        <v>6763</v>
      </c>
      <c r="Q432" s="69"/>
      <c r="R432">
        <f>'From State&amp;Country +Charts'!O445</f>
        <v>424</v>
      </c>
      <c r="S432" s="69"/>
      <c r="T432" s="69">
        <f t="shared" si="448"/>
        <v>5827</v>
      </c>
      <c r="U432" s="69"/>
      <c r="V432" s="84">
        <f t="shared" si="449"/>
        <v>0.21270740590853907</v>
      </c>
      <c r="W432" s="84">
        <f t="shared" si="450"/>
        <v>0.11428571428571428</v>
      </c>
      <c r="X432" s="84">
        <f t="shared" si="451"/>
        <v>6.0299473897207606E-2</v>
      </c>
      <c r="Y432" s="8">
        <f t="shared" si="452"/>
        <v>4.3868878996357753E-2</v>
      </c>
      <c r="Z432" s="8">
        <f t="shared" si="453"/>
        <v>3.4318089842169164E-2</v>
      </c>
      <c r="AA432" s="69"/>
      <c r="AB432" s="69"/>
      <c r="AC432" s="69">
        <f>'From State&amp;Country +Charts'!BR445</f>
        <v>12355</v>
      </c>
      <c r="AD432" s="69">
        <f t="shared" si="461"/>
        <v>170532</v>
      </c>
      <c r="AE432" s="85">
        <f t="shared" si="455"/>
        <v>-8.9535740604274161E-2</v>
      </c>
      <c r="AF432" s="69"/>
      <c r="AG432" s="69">
        <f t="shared" si="456"/>
        <v>12355</v>
      </c>
      <c r="AH432" s="69">
        <v>5650</v>
      </c>
      <c r="AI432" s="69">
        <f t="shared" si="457"/>
        <v>6705</v>
      </c>
      <c r="AJ432" s="69">
        <f t="shared" si="462"/>
        <v>50767</v>
      </c>
      <c r="AK432" s="69">
        <f t="shared" si="459"/>
        <v>4230.583333333333</v>
      </c>
      <c r="AL432" s="69">
        <f t="shared" si="463"/>
        <v>119765</v>
      </c>
      <c r="AM432" s="86">
        <v>9.4779441521651159E-2</v>
      </c>
    </row>
    <row r="433" spans="1:39" x14ac:dyDescent="0.3">
      <c r="A433" s="47">
        <v>43586</v>
      </c>
      <c r="B433" s="69">
        <f>'From State&amp;Country +Charts'!H446</f>
        <v>2731</v>
      </c>
      <c r="C433" s="69"/>
      <c r="D433" s="69">
        <f t="shared" si="444"/>
        <v>36481</v>
      </c>
      <c r="E433" s="69"/>
      <c r="F433" s="69">
        <f>'From State&amp;Country +Charts'!AN446</f>
        <v>1508</v>
      </c>
      <c r="G433" s="69"/>
      <c r="H433" s="69">
        <f t="shared" si="445"/>
        <v>18407</v>
      </c>
      <c r="I433" s="69"/>
      <c r="J433" s="69">
        <f>'From State&amp;Country +Charts'!AT446</f>
        <v>741</v>
      </c>
      <c r="K433" s="69"/>
      <c r="L433" s="69">
        <f t="shared" si="446"/>
        <v>9867</v>
      </c>
      <c r="M433" s="69"/>
      <c r="N433">
        <f>'From State&amp;Country +Charts'!F446</f>
        <v>568</v>
      </c>
      <c r="O433" s="69"/>
      <c r="P433" s="69">
        <f t="shared" si="447"/>
        <v>6809</v>
      </c>
      <c r="Q433" s="69"/>
      <c r="R433">
        <f>'From State&amp;Country +Charts'!O446</f>
        <v>487</v>
      </c>
      <c r="S433" s="69"/>
      <c r="T433" s="69">
        <f t="shared" si="448"/>
        <v>5873</v>
      </c>
      <c r="U433" s="69"/>
      <c r="V433" s="84">
        <f t="shared" si="449"/>
        <v>0.20898377716559535</v>
      </c>
      <c r="W433" s="84">
        <f t="shared" si="450"/>
        <v>0.11539638812366085</v>
      </c>
      <c r="X433" s="84">
        <f t="shared" si="451"/>
        <v>5.6703397612488521E-2</v>
      </c>
      <c r="Y433" s="8">
        <f t="shared" si="452"/>
        <v>4.346495255586165E-2</v>
      </c>
      <c r="Z433" s="8">
        <f t="shared" si="453"/>
        <v>3.7266605448423633E-2</v>
      </c>
      <c r="AA433" s="69"/>
      <c r="AB433" s="69"/>
      <c r="AC433" s="69">
        <f>'From State&amp;Country +Charts'!BR446</f>
        <v>13068</v>
      </c>
      <c r="AD433" s="69">
        <f t="shared" si="461"/>
        <v>170967</v>
      </c>
      <c r="AE433" s="85">
        <f t="shared" si="455"/>
        <v>3.4433626217050595E-2</v>
      </c>
      <c r="AF433" s="69"/>
      <c r="AG433" s="69">
        <f t="shared" si="456"/>
        <v>13068</v>
      </c>
      <c r="AH433" s="69">
        <v>4528</v>
      </c>
      <c r="AI433" s="69">
        <f t="shared" si="457"/>
        <v>8540</v>
      </c>
      <c r="AJ433" s="69">
        <f t="shared" si="462"/>
        <v>74787</v>
      </c>
      <c r="AK433" s="69">
        <f t="shared" si="459"/>
        <v>6232.25</v>
      </c>
      <c r="AL433" s="69">
        <f t="shared" si="463"/>
        <v>96180</v>
      </c>
      <c r="AM433" s="86">
        <v>0.10001530456075911</v>
      </c>
    </row>
    <row r="434" spans="1:39" x14ac:dyDescent="0.3">
      <c r="A434" s="47">
        <v>43617</v>
      </c>
      <c r="B434" s="69">
        <f>'From State&amp;Country +Charts'!H447</f>
        <v>3080</v>
      </c>
      <c r="C434" s="69"/>
      <c r="D434" s="69">
        <f t="shared" si="444"/>
        <v>35925</v>
      </c>
      <c r="E434" s="69"/>
      <c r="F434" s="69">
        <f>'From State&amp;Country +Charts'!AN447</f>
        <v>1391</v>
      </c>
      <c r="G434" s="69"/>
      <c r="H434" s="69">
        <f t="shared" si="445"/>
        <v>17998</v>
      </c>
      <c r="I434" s="69"/>
      <c r="J434" s="69">
        <f>'From State&amp;Country +Charts'!AT447</f>
        <v>841</v>
      </c>
      <c r="K434" s="69"/>
      <c r="L434" s="69">
        <f t="shared" si="446"/>
        <v>9661</v>
      </c>
      <c r="M434" s="69"/>
      <c r="N434">
        <f>'From State&amp;Country +Charts'!F447</f>
        <v>602</v>
      </c>
      <c r="O434" s="69"/>
      <c r="P434" s="69">
        <f t="shared" si="447"/>
        <v>6698</v>
      </c>
      <c r="Q434" s="69"/>
      <c r="R434">
        <f>'From State&amp;Country +Charts'!O447</f>
        <v>468</v>
      </c>
      <c r="S434" s="69"/>
      <c r="T434" s="69">
        <f t="shared" si="448"/>
        <v>5761</v>
      </c>
      <c r="U434" s="69"/>
      <c r="V434" s="84">
        <f t="shared" si="449"/>
        <v>0.22150305645451276</v>
      </c>
      <c r="W434" s="84">
        <f t="shared" si="450"/>
        <v>0.10003595828838548</v>
      </c>
      <c r="X434" s="84">
        <f t="shared" si="451"/>
        <v>6.0481841064365334E-2</v>
      </c>
      <c r="Y434" s="8">
        <f t="shared" si="452"/>
        <v>4.3293779216109315E-2</v>
      </c>
      <c r="Z434" s="8">
        <f t="shared" si="453"/>
        <v>3.3656957928802592E-2</v>
      </c>
      <c r="AA434" s="69"/>
      <c r="AB434" s="69"/>
      <c r="AC434" s="69">
        <f>'From State&amp;Country +Charts'!BR447</f>
        <v>13905</v>
      </c>
      <c r="AD434" s="69">
        <f t="shared" si="461"/>
        <v>167444</v>
      </c>
      <c r="AE434" s="85">
        <f t="shared" si="455"/>
        <v>-0.20214597199908191</v>
      </c>
      <c r="AF434" s="69"/>
      <c r="AG434" s="69">
        <f t="shared" si="456"/>
        <v>13905</v>
      </c>
      <c r="AH434" s="69">
        <v>4359</v>
      </c>
      <c r="AI434" s="69">
        <f t="shared" si="457"/>
        <v>9546</v>
      </c>
      <c r="AJ434" s="69">
        <f t="shared" si="462"/>
        <v>84415</v>
      </c>
      <c r="AK434" s="69">
        <f t="shared" si="459"/>
        <v>7034.583333333333</v>
      </c>
      <c r="AL434" s="69">
        <f t="shared" si="463"/>
        <v>83029</v>
      </c>
      <c r="AM434" s="86">
        <v>9.1262135922330095E-2</v>
      </c>
    </row>
    <row r="435" spans="1:39" x14ac:dyDescent="0.3">
      <c r="A435" s="47">
        <v>43647</v>
      </c>
      <c r="B435" s="69">
        <f>'From State&amp;Country +Charts'!H448</f>
        <v>3509</v>
      </c>
      <c r="C435" s="69"/>
      <c r="D435" s="69">
        <f t="shared" si="444"/>
        <v>35843</v>
      </c>
      <c r="E435" s="69"/>
      <c r="F435" s="69">
        <f>'From State&amp;Country +Charts'!AN448</f>
        <v>1810</v>
      </c>
      <c r="G435" s="69"/>
      <c r="H435" s="69">
        <f t="shared" si="445"/>
        <v>18049</v>
      </c>
      <c r="I435" s="69"/>
      <c r="J435" s="69">
        <f>'From State&amp;Country +Charts'!AT448</f>
        <v>947</v>
      </c>
      <c r="K435" s="69"/>
      <c r="L435" s="69">
        <f t="shared" si="446"/>
        <v>9598</v>
      </c>
      <c r="M435" s="69"/>
      <c r="N435">
        <f>'From State&amp;Country +Charts'!F448</f>
        <v>686</v>
      </c>
      <c r="O435" s="69"/>
      <c r="P435" s="69">
        <f t="shared" si="447"/>
        <v>6800</v>
      </c>
      <c r="Q435" s="69"/>
      <c r="R435">
        <f>'From State&amp;Country +Charts'!O448</f>
        <v>475</v>
      </c>
      <c r="S435" s="69"/>
      <c r="T435" s="69">
        <f t="shared" si="448"/>
        <v>5673</v>
      </c>
      <c r="U435" s="69"/>
      <c r="V435" s="84">
        <f t="shared" si="449"/>
        <v>0.2124992430206504</v>
      </c>
      <c r="W435" s="84">
        <f t="shared" si="450"/>
        <v>0.10961060982256404</v>
      </c>
      <c r="X435" s="84">
        <f t="shared" si="451"/>
        <v>5.7348755525949251E-2</v>
      </c>
      <c r="Y435" s="8">
        <f t="shared" si="452"/>
        <v>4.1543026706231452E-2</v>
      </c>
      <c r="Z435" s="8">
        <f t="shared" si="453"/>
        <v>2.8765215284927027E-2</v>
      </c>
      <c r="AA435" s="69"/>
      <c r="AB435" s="69"/>
      <c r="AC435" s="69">
        <f>'From State&amp;Country +Charts'!BR448</f>
        <v>16513</v>
      </c>
      <c r="AD435" s="69">
        <f t="shared" si="461"/>
        <v>167059</v>
      </c>
      <c r="AE435" s="85">
        <f t="shared" si="455"/>
        <v>-2.2783761391880653E-2</v>
      </c>
      <c r="AF435" s="69"/>
      <c r="AG435" s="69">
        <f t="shared" si="456"/>
        <v>16513</v>
      </c>
      <c r="AH435" s="69">
        <v>5791</v>
      </c>
      <c r="AI435" s="69">
        <f t="shared" si="457"/>
        <v>10722</v>
      </c>
      <c r="AJ435" s="69">
        <f t="shared" si="462"/>
        <v>83358</v>
      </c>
      <c r="AK435" s="69">
        <f t="shared" si="459"/>
        <v>6946.5</v>
      </c>
      <c r="AL435" s="69">
        <f t="shared" si="463"/>
        <v>83701</v>
      </c>
      <c r="AM435" s="86">
        <v>9.6953915097196142E-2</v>
      </c>
    </row>
    <row r="436" spans="1:39" x14ac:dyDescent="0.3">
      <c r="A436" s="47">
        <v>43678</v>
      </c>
      <c r="B436" s="69">
        <f>'From State&amp;Country +Charts'!H449</f>
        <v>3584</v>
      </c>
      <c r="C436" s="69"/>
      <c r="D436" s="69">
        <f t="shared" si="444"/>
        <v>34870</v>
      </c>
      <c r="E436" s="69"/>
      <c r="F436" s="69">
        <f>'From State&amp;Country +Charts'!AN449</f>
        <v>2000</v>
      </c>
      <c r="G436" s="69"/>
      <c r="H436" s="69">
        <f t="shared" si="445"/>
        <v>17785</v>
      </c>
      <c r="I436" s="69"/>
      <c r="J436" s="69">
        <f>'From State&amp;Country +Charts'!AT449</f>
        <v>1009</v>
      </c>
      <c r="K436" s="69"/>
      <c r="L436" s="69">
        <f t="shared" si="446"/>
        <v>9361</v>
      </c>
      <c r="M436" s="69"/>
      <c r="N436">
        <f>'From State&amp;Country +Charts'!F449</f>
        <v>630</v>
      </c>
      <c r="O436" s="69"/>
      <c r="P436" s="69">
        <f t="shared" si="447"/>
        <v>6577</v>
      </c>
      <c r="Q436" s="69"/>
      <c r="R436">
        <f>'From State&amp;Country +Charts'!O449</f>
        <v>546</v>
      </c>
      <c r="S436" s="69"/>
      <c r="T436" s="69">
        <f t="shared" si="448"/>
        <v>5512</v>
      </c>
      <c r="U436" s="69"/>
      <c r="V436" s="84">
        <f t="shared" si="449"/>
        <v>0.20370580879845401</v>
      </c>
      <c r="W436" s="84">
        <f t="shared" si="450"/>
        <v>0.11367511651699443</v>
      </c>
      <c r="X436" s="84">
        <f t="shared" si="451"/>
        <v>5.734909628282369E-2</v>
      </c>
      <c r="Y436" s="8">
        <f t="shared" si="452"/>
        <v>3.5807661702853245E-2</v>
      </c>
      <c r="Z436" s="8">
        <f t="shared" si="453"/>
        <v>3.1033306809139478E-2</v>
      </c>
      <c r="AA436" s="69"/>
      <c r="AB436" s="69"/>
      <c r="AC436" s="69">
        <f>'From State&amp;Country +Charts'!BR449</f>
        <v>17594</v>
      </c>
      <c r="AD436" s="69">
        <f t="shared" si="461"/>
        <v>163194</v>
      </c>
      <c r="AE436" s="85">
        <f t="shared" si="455"/>
        <v>-0.18011090917563721</v>
      </c>
      <c r="AF436" s="69"/>
      <c r="AG436" s="69">
        <f t="shared" si="456"/>
        <v>17594</v>
      </c>
      <c r="AH436" s="69">
        <v>5661</v>
      </c>
      <c r="AI436" s="69">
        <f t="shared" si="457"/>
        <v>11933</v>
      </c>
      <c r="AJ436" s="69">
        <f t="shared" si="462"/>
        <v>82876</v>
      </c>
      <c r="AK436" s="69">
        <f t="shared" si="459"/>
        <v>6906.333333333333</v>
      </c>
      <c r="AL436" s="69">
        <f t="shared" si="463"/>
        <v>80318</v>
      </c>
      <c r="AM436" s="86">
        <v>9.7533249971581221E-2</v>
      </c>
    </row>
    <row r="437" spans="1:39" x14ac:dyDescent="0.3">
      <c r="A437" s="47">
        <v>43709</v>
      </c>
      <c r="B437" s="69">
        <f>'From State&amp;Country +Charts'!H450</f>
        <v>3320</v>
      </c>
      <c r="C437" s="69"/>
      <c r="D437" s="69">
        <f t="shared" si="444"/>
        <v>34945</v>
      </c>
      <c r="E437" s="69"/>
      <c r="F437" s="69">
        <f>'From State&amp;Country +Charts'!AN450</f>
        <v>1734</v>
      </c>
      <c r="G437" s="69"/>
      <c r="H437" s="69">
        <f t="shared" si="445"/>
        <v>18038</v>
      </c>
      <c r="I437" s="69"/>
      <c r="J437" s="69">
        <f>'From State&amp;Country +Charts'!AT450</f>
        <v>932</v>
      </c>
      <c r="K437" s="69"/>
      <c r="L437" s="69">
        <f t="shared" si="446"/>
        <v>9428</v>
      </c>
      <c r="M437" s="69"/>
      <c r="N437">
        <f>'From State&amp;Country +Charts'!F450</f>
        <v>580</v>
      </c>
      <c r="O437" s="69"/>
      <c r="P437" s="69">
        <f t="shared" si="447"/>
        <v>6547</v>
      </c>
      <c r="Q437" s="69"/>
      <c r="R437">
        <f>'From State&amp;Country +Charts'!O450</f>
        <v>439</v>
      </c>
      <c r="S437" s="69"/>
      <c r="T437" s="69">
        <f t="shared" si="448"/>
        <v>5437</v>
      </c>
      <c r="U437" s="69"/>
      <c r="V437" s="84">
        <f t="shared" si="449"/>
        <v>0.21111535037517487</v>
      </c>
      <c r="W437" s="84">
        <f t="shared" si="450"/>
        <v>0.11026325829835941</v>
      </c>
      <c r="X437" s="84">
        <f t="shared" si="451"/>
        <v>5.926491161134427E-2</v>
      </c>
      <c r="Y437" s="8">
        <f t="shared" si="452"/>
        <v>3.6881597354699223E-2</v>
      </c>
      <c r="Z437" s="8">
        <f t="shared" si="453"/>
        <v>2.791555385984993E-2</v>
      </c>
      <c r="AA437" s="69"/>
      <c r="AB437" s="69"/>
      <c r="AC437" s="69">
        <f>'From State&amp;Country +Charts'!BR450</f>
        <v>15726</v>
      </c>
      <c r="AD437" s="69">
        <f t="shared" si="461"/>
        <v>163599</v>
      </c>
      <c r="AE437" s="85">
        <f t="shared" si="455"/>
        <v>2.6434305854709184E-2</v>
      </c>
      <c r="AF437" s="69"/>
      <c r="AG437" s="69">
        <f t="shared" si="456"/>
        <v>15726</v>
      </c>
      <c r="AH437" s="69">
        <v>4934</v>
      </c>
      <c r="AI437" s="69">
        <f t="shared" si="457"/>
        <v>10792</v>
      </c>
      <c r="AJ437" s="69">
        <f t="shared" si="462"/>
        <v>87293</v>
      </c>
      <c r="AK437" s="69">
        <f t="shared" si="459"/>
        <v>7274.416666666667</v>
      </c>
      <c r="AL437" s="69">
        <f t="shared" si="463"/>
        <v>76306</v>
      </c>
      <c r="AM437" s="86">
        <v>9.7545466107083811E-2</v>
      </c>
    </row>
    <row r="438" spans="1:39" x14ac:dyDescent="0.3">
      <c r="A438" s="47">
        <v>43739</v>
      </c>
      <c r="B438" s="69">
        <f>'From State&amp;Country +Charts'!H451</f>
        <v>3185</v>
      </c>
      <c r="C438" s="69"/>
      <c r="D438" s="69">
        <f t="shared" ref="D438:D441" si="464">SUM(B427:B438)</f>
        <v>34802</v>
      </c>
      <c r="E438" s="69"/>
      <c r="F438" s="69">
        <f>'From State&amp;Country +Charts'!AN451</f>
        <v>1714</v>
      </c>
      <c r="G438" s="69"/>
      <c r="H438" s="69">
        <f t="shared" ref="H438:H441" si="465">SUM(F427:F438)</f>
        <v>17977</v>
      </c>
      <c r="I438" s="69"/>
      <c r="J438" s="69">
        <f>'From State&amp;Country +Charts'!AT451</f>
        <v>874</v>
      </c>
      <c r="K438" s="69"/>
      <c r="L438" s="69">
        <f t="shared" ref="L438:L441" si="466">SUM(J427:J438)</f>
        <v>9385</v>
      </c>
      <c r="M438" s="69"/>
      <c r="N438">
        <f>'From State&amp;Country +Charts'!F451</f>
        <v>591</v>
      </c>
      <c r="O438" s="69"/>
      <c r="P438" s="69">
        <f t="shared" ref="P438:P441" si="467">SUM(N427:N438)</f>
        <v>6483</v>
      </c>
      <c r="Q438" s="69"/>
      <c r="R438">
        <f>'From State&amp;Country +Charts'!O451</f>
        <v>515</v>
      </c>
      <c r="S438" s="69"/>
      <c r="T438" s="69">
        <f t="shared" ref="T438:T441" si="468">SUM(R427:R438)</f>
        <v>5390</v>
      </c>
      <c r="U438" s="69"/>
      <c r="V438" s="84">
        <f t="shared" ref="V438:V441" si="469">B438/AC438</f>
        <v>0.20425832104149297</v>
      </c>
      <c r="W438" s="84">
        <f t="shared" ref="W438:W441" si="470">F438/AC438</f>
        <v>0.1099211184505868</v>
      </c>
      <c r="X438" s="84">
        <f t="shared" ref="X438:X441" si="471">J438/AC438</f>
        <v>5.6050792022061181E-2</v>
      </c>
      <c r="Y438" s="8">
        <f t="shared" ref="Y438:Y441" si="472">N438/AC438</f>
        <v>3.7901622522926955E-2</v>
      </c>
      <c r="Z438" s="8">
        <f t="shared" ref="Z438:Z441" si="473">R438/AC438</f>
        <v>3.3027640607965113E-2</v>
      </c>
      <c r="AA438" s="69"/>
      <c r="AB438" s="69"/>
      <c r="AC438" s="69">
        <f>'From State&amp;Country +Charts'!BR451</f>
        <v>15593</v>
      </c>
      <c r="AD438" s="69">
        <f t="shared" ref="AD438" si="474">SUM(AC427:AC438)</f>
        <v>163212</v>
      </c>
      <c r="AE438" s="85">
        <f t="shared" ref="AE438:AE441" si="475">(AC438/AC426)-1</f>
        <v>-2.4217772215269107E-2</v>
      </c>
      <c r="AF438" s="69"/>
      <c r="AG438" s="69">
        <f t="shared" ref="AG438:AG441" si="476">AC438</f>
        <v>15593</v>
      </c>
      <c r="AH438" s="69">
        <v>6542</v>
      </c>
      <c r="AI438" s="69">
        <f t="shared" ref="AI438:AI441" si="477">AG438-AH438</f>
        <v>9051</v>
      </c>
      <c r="AJ438" s="69">
        <f t="shared" ref="AJ438" si="478">SUM(AI427:AI438)</f>
        <v>97510</v>
      </c>
      <c r="AK438" s="69">
        <f t="shared" ref="AK438:AK441" si="479">AJ438/12</f>
        <v>8125.833333333333</v>
      </c>
      <c r="AL438" s="69">
        <f t="shared" ref="AL438" si="480">SUM(AH427:AH438)</f>
        <v>65702</v>
      </c>
      <c r="AM438" s="86">
        <v>9.3695889181042782E-2</v>
      </c>
    </row>
    <row r="439" spans="1:39" x14ac:dyDescent="0.3">
      <c r="A439" s="47">
        <v>43770</v>
      </c>
      <c r="B439" s="69">
        <f>'From State&amp;Country +Charts'!H452</f>
        <v>2528</v>
      </c>
      <c r="C439" s="69"/>
      <c r="D439" s="69">
        <f t="shared" si="464"/>
        <v>34775</v>
      </c>
      <c r="E439" s="69"/>
      <c r="F439" s="69">
        <f>'From State&amp;Country +Charts'!AN452</f>
        <v>1323</v>
      </c>
      <c r="G439" s="69"/>
      <c r="H439" s="69">
        <f t="shared" si="465"/>
        <v>18072</v>
      </c>
      <c r="I439" s="69"/>
      <c r="J439" s="69">
        <f>'From State&amp;Country +Charts'!AT452</f>
        <v>687</v>
      </c>
      <c r="K439" s="69"/>
      <c r="L439" s="69">
        <f t="shared" si="466"/>
        <v>9403</v>
      </c>
      <c r="M439" s="69"/>
      <c r="N439">
        <f>'From State&amp;Country +Charts'!F452</f>
        <v>492</v>
      </c>
      <c r="O439" s="69"/>
      <c r="P439" s="69">
        <f t="shared" si="467"/>
        <v>6511</v>
      </c>
      <c r="Q439" s="69"/>
      <c r="R439">
        <f>'From State&amp;Country +Charts'!O452</f>
        <v>418</v>
      </c>
      <c r="S439" s="69"/>
      <c r="T439" s="69">
        <f t="shared" si="468"/>
        <v>5401</v>
      </c>
      <c r="U439" s="69"/>
      <c r="V439" s="84">
        <f t="shared" si="469"/>
        <v>0.21195606606858389</v>
      </c>
      <c r="W439" s="84">
        <f t="shared" si="470"/>
        <v>0.11092479248763309</v>
      </c>
      <c r="X439" s="84">
        <f t="shared" si="471"/>
        <v>5.7600402448226715E-2</v>
      </c>
      <c r="Y439" s="8">
        <f t="shared" si="472"/>
        <v>4.1250943238031357E-2</v>
      </c>
      <c r="Z439" s="8">
        <f t="shared" si="473"/>
        <v>3.504653307621363E-2</v>
      </c>
      <c r="AA439" s="69"/>
      <c r="AB439" s="69"/>
      <c r="AC439" s="69">
        <f>'From State&amp;Country +Charts'!BR452</f>
        <v>11927</v>
      </c>
      <c r="AD439" s="69">
        <f t="shared" ref="AD439:AD441" si="481">SUM(AC428:AC439)</f>
        <v>163388</v>
      </c>
      <c r="AE439" s="85">
        <f t="shared" si="475"/>
        <v>1.497744872776785E-2</v>
      </c>
      <c r="AF439" s="69"/>
      <c r="AG439" s="69">
        <f t="shared" si="476"/>
        <v>11927</v>
      </c>
      <c r="AH439" s="69">
        <v>5346</v>
      </c>
      <c r="AI439" s="69">
        <f t="shared" si="477"/>
        <v>6581</v>
      </c>
      <c r="AJ439" s="69">
        <f t="shared" ref="AJ439:AJ441" si="482">SUM(AI428:AI439)</f>
        <v>99634</v>
      </c>
      <c r="AK439" s="69">
        <f t="shared" si="479"/>
        <v>8302.8333333333339</v>
      </c>
      <c r="AL439" s="69">
        <f t="shared" ref="AL439:AL441" si="483">SUM(AH428:AH439)</f>
        <v>63754</v>
      </c>
      <c r="AM439" s="86">
        <v>9.3233839188396075E-2</v>
      </c>
    </row>
    <row r="440" spans="1:39" x14ac:dyDescent="0.3">
      <c r="A440" s="47">
        <v>43800</v>
      </c>
      <c r="B440" s="69">
        <f>'From State&amp;Country +Charts'!H453</f>
        <v>2506</v>
      </c>
      <c r="C440" s="69"/>
      <c r="D440" s="69">
        <f t="shared" si="464"/>
        <v>34976</v>
      </c>
      <c r="E440" s="69"/>
      <c r="F440" s="69">
        <f>'From State&amp;Country +Charts'!AN453</f>
        <v>1279</v>
      </c>
      <c r="G440" s="69"/>
      <c r="H440" s="69">
        <f t="shared" si="465"/>
        <v>18140</v>
      </c>
      <c r="I440" s="69"/>
      <c r="J440" s="69">
        <f>'From State&amp;Country +Charts'!AT453</f>
        <v>682</v>
      </c>
      <c r="K440" s="69"/>
      <c r="L440" s="69">
        <f t="shared" si="466"/>
        <v>9518</v>
      </c>
      <c r="M440" s="69"/>
      <c r="N440">
        <f>'From State&amp;Country +Charts'!F453</f>
        <v>414</v>
      </c>
      <c r="O440" s="69"/>
      <c r="P440" s="69">
        <f t="shared" si="467"/>
        <v>6521</v>
      </c>
      <c r="Q440" s="69"/>
      <c r="R440">
        <f>'From State&amp;Country +Charts'!O453</f>
        <v>378</v>
      </c>
      <c r="S440" s="69"/>
      <c r="T440" s="69">
        <f t="shared" si="468"/>
        <v>5419</v>
      </c>
      <c r="U440" s="69"/>
      <c r="V440" s="84">
        <f t="shared" si="469"/>
        <v>0.22279516358463727</v>
      </c>
      <c r="W440" s="84">
        <f t="shared" si="470"/>
        <v>0.11370910384068279</v>
      </c>
      <c r="X440" s="84">
        <f t="shared" si="471"/>
        <v>6.0633001422475109E-2</v>
      </c>
      <c r="Y440" s="8">
        <f t="shared" si="472"/>
        <v>3.6806543385490754E-2</v>
      </c>
      <c r="Z440" s="8">
        <f t="shared" si="473"/>
        <v>3.3605974395448081E-2</v>
      </c>
      <c r="AA440" s="69"/>
      <c r="AB440" s="69"/>
      <c r="AC440" s="69">
        <f>'From State&amp;Country +Charts'!BR453</f>
        <v>11248</v>
      </c>
      <c r="AD440" s="69">
        <f t="shared" si="481"/>
        <v>164024</v>
      </c>
      <c r="AE440" s="85">
        <f t="shared" si="475"/>
        <v>5.9932152280437245E-2</v>
      </c>
      <c r="AF440" s="69"/>
      <c r="AG440" s="69">
        <f t="shared" si="476"/>
        <v>11248</v>
      </c>
      <c r="AH440" s="69">
        <v>5374</v>
      </c>
      <c r="AI440" s="69">
        <f t="shared" si="477"/>
        <v>5874</v>
      </c>
      <c r="AJ440" s="69">
        <f t="shared" si="482"/>
        <v>98634</v>
      </c>
      <c r="AK440" s="69">
        <f t="shared" si="479"/>
        <v>8219.5</v>
      </c>
      <c r="AL440" s="69">
        <f t="shared" si="483"/>
        <v>65390</v>
      </c>
      <c r="AM440" s="86">
        <v>0.1033072546230441</v>
      </c>
    </row>
    <row r="441" spans="1:39" x14ac:dyDescent="0.3">
      <c r="A441" s="47">
        <v>43831</v>
      </c>
      <c r="B441" s="69">
        <f>'From State&amp;Country +Charts'!H454</f>
        <v>2700</v>
      </c>
      <c r="C441" s="69"/>
      <c r="D441" s="69">
        <f t="shared" si="464"/>
        <v>34774</v>
      </c>
      <c r="E441" s="69"/>
      <c r="F441" s="69">
        <f>'From State&amp;Country +Charts'!AN454</f>
        <v>1515</v>
      </c>
      <c r="G441" s="69"/>
      <c r="H441" s="69">
        <f t="shared" si="465"/>
        <v>18209</v>
      </c>
      <c r="I441" s="69"/>
      <c r="J441" s="69">
        <f>'From State&amp;Country +Charts'!AT454</f>
        <v>771</v>
      </c>
      <c r="K441" s="69"/>
      <c r="L441" s="69">
        <f t="shared" si="466"/>
        <v>9594</v>
      </c>
      <c r="M441" s="69"/>
      <c r="N441">
        <f>'From State&amp;Country +Charts'!F454</f>
        <v>548</v>
      </c>
      <c r="O441" s="69"/>
      <c r="P441" s="69">
        <f t="shared" si="467"/>
        <v>6561</v>
      </c>
      <c r="Q441" s="69"/>
      <c r="R441">
        <f>'From State&amp;Country +Charts'!O454</f>
        <v>469</v>
      </c>
      <c r="S441" s="69"/>
      <c r="T441" s="69">
        <f t="shared" si="468"/>
        <v>5434</v>
      </c>
      <c r="U441" s="69"/>
      <c r="V441" s="84">
        <f t="shared" si="469"/>
        <v>0.20764438975621011</v>
      </c>
      <c r="W441" s="84">
        <f t="shared" si="470"/>
        <v>0.11651157425209567</v>
      </c>
      <c r="X441" s="84">
        <f t="shared" si="471"/>
        <v>5.9294009074828888E-2</v>
      </c>
      <c r="Y441" s="8">
        <f t="shared" si="472"/>
        <v>4.2144120587556719E-2</v>
      </c>
      <c r="Z441" s="8">
        <f t="shared" si="473"/>
        <v>3.6068599553949088E-2</v>
      </c>
      <c r="AA441" s="69"/>
      <c r="AB441" s="69"/>
      <c r="AC441" s="69">
        <f>'From State&amp;Country +Charts'!BR454</f>
        <v>13003</v>
      </c>
      <c r="AD441" s="69">
        <f t="shared" si="481"/>
        <v>164114</v>
      </c>
      <c r="AE441" s="85">
        <f t="shared" si="475"/>
        <v>6.9697204367691334E-3</v>
      </c>
      <c r="AF441" s="69"/>
      <c r="AG441" s="69">
        <f t="shared" si="476"/>
        <v>13003</v>
      </c>
      <c r="AH441" s="69">
        <v>6486</v>
      </c>
      <c r="AI441" s="69">
        <f t="shared" si="477"/>
        <v>6517</v>
      </c>
      <c r="AJ441" s="69">
        <f t="shared" si="482"/>
        <v>96727</v>
      </c>
      <c r="AK441" s="69">
        <f t="shared" si="479"/>
        <v>8060.583333333333</v>
      </c>
      <c r="AL441" s="69">
        <f t="shared" si="483"/>
        <v>67387</v>
      </c>
      <c r="AM441" s="86">
        <v>0.10382219487810505</v>
      </c>
    </row>
    <row r="442" spans="1:39" x14ac:dyDescent="0.3">
      <c r="A442" s="47">
        <v>43862</v>
      </c>
      <c r="B442" s="69">
        <f>'From State&amp;Country +Charts'!H455</f>
        <v>2696</v>
      </c>
      <c r="C442" s="69"/>
      <c r="D442" s="69">
        <f t="shared" ref="D442:D451" si="484">SUM(B431:B442)</f>
        <v>35352</v>
      </c>
      <c r="E442" s="69"/>
      <c r="F442" s="69">
        <f>'From State&amp;Country +Charts'!AN455</f>
        <v>1461</v>
      </c>
      <c r="G442" s="69"/>
      <c r="H442" s="69">
        <f t="shared" ref="H442:H451" si="485">SUM(F431:F442)</f>
        <v>18632</v>
      </c>
      <c r="I442" s="69"/>
      <c r="J442" s="69">
        <f>'From State&amp;Country +Charts'!AT455</f>
        <v>809</v>
      </c>
      <c r="K442" s="69"/>
      <c r="L442" s="69">
        <f t="shared" ref="L442:L451" si="486">SUM(J431:J442)</f>
        <v>9804</v>
      </c>
      <c r="M442" s="69"/>
      <c r="N442">
        <f>'From State&amp;Country +Charts'!F455</f>
        <v>501</v>
      </c>
      <c r="O442" s="69"/>
      <c r="P442" s="69">
        <f t="shared" ref="P442:P451" si="487">SUM(N431:N442)</f>
        <v>6682</v>
      </c>
      <c r="Q442" s="69"/>
      <c r="R442">
        <f>'From State&amp;Country +Charts'!O455</f>
        <v>443</v>
      </c>
      <c r="S442" s="69"/>
      <c r="T442" s="69">
        <f t="shared" ref="T442:T451" si="488">SUM(R431:R442)</f>
        <v>5543</v>
      </c>
      <c r="U442" s="69"/>
      <c r="V442" s="84">
        <f t="shared" ref="V442:V443" si="489">B442/AC442</f>
        <v>0.20858800773694391</v>
      </c>
      <c r="W442" s="84">
        <f t="shared" ref="W442:W443" si="490">F442/AC442</f>
        <v>0.11303675048355899</v>
      </c>
      <c r="X442" s="84">
        <f t="shared" ref="X442:X443" si="491">J442/AC442</f>
        <v>6.2591876208897487E-2</v>
      </c>
      <c r="Y442" s="8">
        <f t="shared" ref="Y442:Y443" si="492">N442/AC442</f>
        <v>3.8762088974854933E-2</v>
      </c>
      <c r="Z442" s="8">
        <f t="shared" ref="Z442:Z443" si="493">R442/AC442</f>
        <v>3.4274661508704063E-2</v>
      </c>
      <c r="AA442" s="69"/>
      <c r="AB442" s="69"/>
      <c r="AC442" s="69">
        <f>'From State&amp;Country +Charts'!BR455</f>
        <v>12925</v>
      </c>
      <c r="AD442" s="69">
        <f t="shared" ref="AD442" si="494">SUM(AC431:AC442)</f>
        <v>167320</v>
      </c>
      <c r="AE442" s="85">
        <f t="shared" ref="AE442:AE451" si="495">(AC442/AC430)-1</f>
        <v>0.329869328120177</v>
      </c>
      <c r="AF442" s="69"/>
      <c r="AG442" s="69">
        <f t="shared" ref="AG442:AG451" si="496">AC442</f>
        <v>12925</v>
      </c>
      <c r="AH442" s="69">
        <v>5743</v>
      </c>
      <c r="AI442" s="69">
        <f t="shared" ref="AI442:AI451" si="497">AG442-AH442</f>
        <v>7182</v>
      </c>
      <c r="AJ442" s="69">
        <f t="shared" ref="AJ442" si="498">SUM(AI431:AI442)</f>
        <v>97854</v>
      </c>
      <c r="AK442" s="69">
        <f t="shared" ref="AK442:AK451" si="499">AJ442/12</f>
        <v>8154.5</v>
      </c>
      <c r="AL442" s="69">
        <f t="shared" ref="AL442" si="500">SUM(AH431:AH442)</f>
        <v>69466</v>
      </c>
      <c r="AM442" s="86">
        <v>9.5319148936170217E-2</v>
      </c>
    </row>
    <row r="443" spans="1:39" x14ac:dyDescent="0.3">
      <c r="A443" s="47">
        <v>43891</v>
      </c>
      <c r="B443" s="69">
        <f>'From State&amp;Country +Charts'!H456</f>
        <v>1546</v>
      </c>
      <c r="C443" s="69"/>
      <c r="D443" s="69">
        <f t="shared" si="484"/>
        <v>34013</v>
      </c>
      <c r="E443" s="69"/>
      <c r="F443" s="69">
        <f>'From State&amp;Country +Charts'!AN456</f>
        <v>894</v>
      </c>
      <c r="G443" s="69"/>
      <c r="H443" s="69">
        <f t="shared" si="485"/>
        <v>18041</v>
      </c>
      <c r="I443" s="69"/>
      <c r="J443" s="69">
        <f>'From State&amp;Country +Charts'!AT456</f>
        <v>373</v>
      </c>
      <c r="K443" s="69"/>
      <c r="L443" s="69">
        <f t="shared" si="486"/>
        <v>9411</v>
      </c>
      <c r="M443" s="69"/>
      <c r="N443">
        <f>'From State&amp;Country +Charts'!F456</f>
        <v>310</v>
      </c>
      <c r="O443" s="69"/>
      <c r="P443" s="69">
        <f t="shared" si="487"/>
        <v>6464</v>
      </c>
      <c r="Q443" s="69"/>
      <c r="R443">
        <f>'From State&amp;Country +Charts'!O456</f>
        <v>268</v>
      </c>
      <c r="S443" s="69"/>
      <c r="T443" s="69">
        <f t="shared" si="488"/>
        <v>5330</v>
      </c>
      <c r="U443" s="69"/>
      <c r="V443" s="84">
        <f t="shared" si="489"/>
        <v>0.20994024986420423</v>
      </c>
      <c r="W443" s="84">
        <f t="shared" si="490"/>
        <v>0.121401412275937</v>
      </c>
      <c r="X443" s="84">
        <f t="shared" si="491"/>
        <v>5.0651819663226509E-2</v>
      </c>
      <c r="Y443" s="8">
        <f t="shared" si="492"/>
        <v>4.2096686583378597E-2</v>
      </c>
      <c r="Z443" s="8">
        <f t="shared" si="493"/>
        <v>3.6393264530146657E-2</v>
      </c>
      <c r="AA443" s="69"/>
      <c r="AB443" s="69"/>
      <c r="AC443" s="69">
        <f>'From State&amp;Country +Charts'!BR456</f>
        <v>7364</v>
      </c>
      <c r="AD443" s="69">
        <f t="shared" ref="AD443:AD451" si="501">SUM(AC432:AC443)</f>
        <v>161221</v>
      </c>
      <c r="AE443" s="85">
        <f t="shared" si="495"/>
        <v>-0.45301938646661222</v>
      </c>
      <c r="AF443" s="69"/>
      <c r="AG443" s="69">
        <f t="shared" si="496"/>
        <v>7364</v>
      </c>
      <c r="AH443" s="69">
        <v>3589</v>
      </c>
      <c r="AI443" s="69">
        <f t="shared" si="497"/>
        <v>3775</v>
      </c>
      <c r="AJ443" s="69">
        <f t="shared" ref="AJ443:AJ451" si="502">SUM(AI432:AI443)</f>
        <v>97218</v>
      </c>
      <c r="AK443" s="69">
        <f t="shared" si="499"/>
        <v>8101.5</v>
      </c>
      <c r="AL443" s="69">
        <f t="shared" ref="AL443:AL451" si="503">SUM(AH432:AH443)</f>
        <v>64003</v>
      </c>
      <c r="AM443" s="86">
        <v>0.11556219445953286</v>
      </c>
    </row>
    <row r="444" spans="1:39" x14ac:dyDescent="0.3">
      <c r="A444" s="47">
        <v>43922</v>
      </c>
      <c r="B444" s="69">
        <f>'From State&amp;Country +Charts'!H457</f>
        <v>0</v>
      </c>
      <c r="C444" s="69"/>
      <c r="D444" s="69">
        <f t="shared" si="484"/>
        <v>31385</v>
      </c>
      <c r="E444" s="69"/>
      <c r="F444" s="69">
        <f>'From State&amp;Country +Charts'!AN457</f>
        <v>0</v>
      </c>
      <c r="G444" s="69"/>
      <c r="H444" s="69">
        <f t="shared" si="485"/>
        <v>16629</v>
      </c>
      <c r="I444" s="69"/>
      <c r="J444" s="69">
        <f>'From State&amp;Country +Charts'!AT457</f>
        <v>0</v>
      </c>
      <c r="K444" s="69"/>
      <c r="L444" s="69">
        <f t="shared" si="486"/>
        <v>8666</v>
      </c>
      <c r="M444" s="69"/>
      <c r="N444">
        <f>'From State&amp;Country +Charts'!F457</f>
        <v>0</v>
      </c>
      <c r="O444" s="69"/>
      <c r="P444" s="69">
        <f t="shared" si="487"/>
        <v>5922</v>
      </c>
      <c r="Q444" s="69"/>
      <c r="R444">
        <f>'From State&amp;Country +Charts'!O457</f>
        <v>0</v>
      </c>
      <c r="S444" s="69"/>
      <c r="T444" s="69">
        <f t="shared" si="488"/>
        <v>4906</v>
      </c>
      <c r="U444" s="69"/>
      <c r="V444" s="84">
        <f>IFERROR(B444/AC444,0)</f>
        <v>0</v>
      </c>
      <c r="W444" s="84">
        <f>IFERROR(F444/AC444,0)</f>
        <v>0</v>
      </c>
      <c r="X444" s="84">
        <f>IFERROR(J444/AC444,0)</f>
        <v>0</v>
      </c>
      <c r="Y444" s="8">
        <f>IFERROR(N444/AC444,0)</f>
        <v>0</v>
      </c>
      <c r="Z444" s="8">
        <f>IFERROR(R444/AC444,0)</f>
        <v>0</v>
      </c>
      <c r="AA444" s="69"/>
      <c r="AB444" s="69"/>
      <c r="AC444" s="69">
        <f>'From State&amp;Country +Charts'!BR457</f>
        <v>0</v>
      </c>
      <c r="AD444" s="69">
        <f t="shared" si="501"/>
        <v>148866</v>
      </c>
      <c r="AE444" s="85">
        <f t="shared" si="495"/>
        <v>-1</v>
      </c>
      <c r="AF444" s="69"/>
      <c r="AG444" s="69">
        <f t="shared" si="496"/>
        <v>0</v>
      </c>
      <c r="AH444" s="69">
        <v>1836</v>
      </c>
      <c r="AI444" s="69">
        <f t="shared" si="497"/>
        <v>-1836</v>
      </c>
      <c r="AJ444" s="69">
        <f t="shared" si="502"/>
        <v>88677</v>
      </c>
      <c r="AK444" s="69">
        <f t="shared" si="499"/>
        <v>7389.75</v>
      </c>
      <c r="AL444" s="69">
        <f t="shared" si="503"/>
        <v>60189</v>
      </c>
      <c r="AM444" s="86">
        <v>0</v>
      </c>
    </row>
    <row r="445" spans="1:39" x14ac:dyDescent="0.3">
      <c r="A445" s="47">
        <v>43952</v>
      </c>
      <c r="B445" s="69">
        <f>'From State&amp;Country +Charts'!H458</f>
        <v>3</v>
      </c>
      <c r="C445" s="69"/>
      <c r="D445" s="69">
        <f t="shared" si="484"/>
        <v>28657</v>
      </c>
      <c r="E445" s="69"/>
      <c r="F445" s="69">
        <f>'From State&amp;Country +Charts'!AN458</f>
        <v>2</v>
      </c>
      <c r="G445" s="69"/>
      <c r="H445" s="69">
        <f t="shared" si="485"/>
        <v>15123</v>
      </c>
      <c r="I445" s="69"/>
      <c r="J445" s="69">
        <f>'From State&amp;Country +Charts'!AT458</f>
        <v>2</v>
      </c>
      <c r="K445" s="69"/>
      <c r="L445" s="69">
        <f t="shared" si="486"/>
        <v>7927</v>
      </c>
      <c r="M445" s="69"/>
      <c r="N445">
        <f>'From State&amp;Country +Charts'!F458</f>
        <v>1</v>
      </c>
      <c r="O445" s="69"/>
      <c r="P445" s="69">
        <f t="shared" si="487"/>
        <v>5355</v>
      </c>
      <c r="Q445" s="69"/>
      <c r="R445">
        <f>'From State&amp;Country +Charts'!O458</f>
        <v>0</v>
      </c>
      <c r="S445" s="69"/>
      <c r="T445" s="69">
        <f t="shared" si="488"/>
        <v>4419</v>
      </c>
      <c r="U445" s="69"/>
      <c r="V445" s="84">
        <f t="shared" ref="V445:V451" si="504">B445/AC445</f>
        <v>0.13043478260869565</v>
      </c>
      <c r="W445" s="84">
        <f t="shared" ref="W445:W451" si="505">F445/AC445</f>
        <v>8.6956521739130432E-2</v>
      </c>
      <c r="X445" s="84">
        <f t="shared" ref="X445:X451" si="506">J445/AC445</f>
        <v>8.6956521739130432E-2</v>
      </c>
      <c r="Y445" s="8">
        <f t="shared" ref="Y445:Y451" si="507">N445/AC445</f>
        <v>4.3478260869565216E-2</v>
      </c>
      <c r="Z445" s="8">
        <f t="shared" ref="Z445:Z451" si="508">R445/AC445</f>
        <v>0</v>
      </c>
      <c r="AA445" s="69"/>
      <c r="AB445" s="69"/>
      <c r="AC445" s="69">
        <f>'From State&amp;Country +Charts'!BR458</f>
        <v>23</v>
      </c>
      <c r="AD445" s="69">
        <f t="shared" si="501"/>
        <v>135821</v>
      </c>
      <c r="AE445" s="85">
        <f t="shared" si="495"/>
        <v>-0.99823997551270283</v>
      </c>
      <c r="AF445" s="69"/>
      <c r="AG445" s="69">
        <f t="shared" si="496"/>
        <v>23</v>
      </c>
      <c r="AH445" s="69">
        <v>3702</v>
      </c>
      <c r="AI445" s="69">
        <f t="shared" si="497"/>
        <v>-3679</v>
      </c>
      <c r="AJ445" s="69">
        <f t="shared" si="502"/>
        <v>76458</v>
      </c>
      <c r="AK445" s="69">
        <f t="shared" si="499"/>
        <v>6371.5</v>
      </c>
      <c r="AL445" s="69">
        <f t="shared" si="503"/>
        <v>59363</v>
      </c>
      <c r="AM445" s="86">
        <v>0</v>
      </c>
    </row>
    <row r="446" spans="1:39" x14ac:dyDescent="0.3">
      <c r="A446" s="47">
        <v>43983</v>
      </c>
      <c r="B446" s="69">
        <f>'From State&amp;Country +Charts'!H459</f>
        <v>338</v>
      </c>
      <c r="C446" s="69"/>
      <c r="D446" s="69">
        <f t="shared" si="484"/>
        <v>25915</v>
      </c>
      <c r="E446" s="69"/>
      <c r="F446" s="69">
        <f>'From State&amp;Country +Charts'!AN459</f>
        <v>85</v>
      </c>
      <c r="G446" s="69"/>
      <c r="H446" s="69">
        <f t="shared" si="485"/>
        <v>13817</v>
      </c>
      <c r="I446" s="69"/>
      <c r="J446" s="69">
        <f>'From State&amp;Country +Charts'!AT459</f>
        <v>78</v>
      </c>
      <c r="K446" s="69"/>
      <c r="L446" s="69">
        <f t="shared" si="486"/>
        <v>7164</v>
      </c>
      <c r="M446" s="69"/>
      <c r="N446">
        <f>'From State&amp;Country +Charts'!F459</f>
        <v>62</v>
      </c>
      <c r="O446" s="69"/>
      <c r="P446" s="69">
        <f t="shared" si="487"/>
        <v>4815</v>
      </c>
      <c r="Q446" s="69"/>
      <c r="R446">
        <f>'From State&amp;Country +Charts'!O459</f>
        <v>41</v>
      </c>
      <c r="S446" s="69"/>
      <c r="T446" s="69">
        <f t="shared" si="488"/>
        <v>3992</v>
      </c>
      <c r="U446" s="69"/>
      <c r="V446" s="84">
        <f t="shared" si="504"/>
        <v>0.25299401197604793</v>
      </c>
      <c r="W446" s="84">
        <f t="shared" si="505"/>
        <v>6.3622754491017966E-2</v>
      </c>
      <c r="X446" s="84">
        <f t="shared" si="506"/>
        <v>5.8383233532934134E-2</v>
      </c>
      <c r="Y446" s="8">
        <f t="shared" si="507"/>
        <v>4.6407185628742513E-2</v>
      </c>
      <c r="Z446" s="8">
        <f t="shared" si="508"/>
        <v>3.0688622754491017E-2</v>
      </c>
      <c r="AA446" s="69"/>
      <c r="AB446" s="69"/>
      <c r="AC446" s="69">
        <f>'From State&amp;Country +Charts'!BR459</f>
        <v>1336</v>
      </c>
      <c r="AD446" s="69">
        <f t="shared" si="501"/>
        <v>123252</v>
      </c>
      <c r="AE446" s="85">
        <f t="shared" si="495"/>
        <v>-0.90391945343401658</v>
      </c>
      <c r="AF446" s="69"/>
      <c r="AG446" s="69">
        <f t="shared" si="496"/>
        <v>1336</v>
      </c>
      <c r="AH446" s="69">
        <v>4395</v>
      </c>
      <c r="AI446" s="69">
        <f t="shared" si="497"/>
        <v>-3059</v>
      </c>
      <c r="AJ446" s="69">
        <f t="shared" si="502"/>
        <v>63853</v>
      </c>
      <c r="AK446" s="69">
        <f t="shared" si="499"/>
        <v>5321.083333333333</v>
      </c>
      <c r="AL446" s="69">
        <f t="shared" si="503"/>
        <v>59399</v>
      </c>
      <c r="AM446" s="86">
        <v>9.730538922155689E-2</v>
      </c>
    </row>
    <row r="447" spans="1:39" x14ac:dyDescent="0.3">
      <c r="A447" s="47">
        <v>44013</v>
      </c>
      <c r="B447" s="69">
        <f>'From State&amp;Country +Charts'!H460</f>
        <v>2139</v>
      </c>
      <c r="C447" s="69"/>
      <c r="D447" s="69">
        <f t="shared" si="484"/>
        <v>24545</v>
      </c>
      <c r="E447" s="69"/>
      <c r="F447" s="69">
        <f>'From State&amp;Country +Charts'!AN460</f>
        <v>919</v>
      </c>
      <c r="G447" s="69"/>
      <c r="H447" s="69">
        <f t="shared" si="485"/>
        <v>12926</v>
      </c>
      <c r="I447" s="69"/>
      <c r="J447" s="69">
        <f>'From State&amp;Country +Charts'!AT460</f>
        <v>559</v>
      </c>
      <c r="K447" s="69"/>
      <c r="L447" s="69">
        <f t="shared" si="486"/>
        <v>6776</v>
      </c>
      <c r="M447" s="69"/>
      <c r="N447">
        <f>'From State&amp;Country +Charts'!F460</f>
        <v>328</v>
      </c>
      <c r="O447" s="69"/>
      <c r="P447" s="69">
        <f t="shared" si="487"/>
        <v>4457</v>
      </c>
      <c r="Q447" s="69"/>
      <c r="R447">
        <f>'From State&amp;Country +Charts'!O460</f>
        <v>293</v>
      </c>
      <c r="S447" s="69"/>
      <c r="T447" s="69">
        <f t="shared" si="488"/>
        <v>3810</v>
      </c>
      <c r="U447" s="69"/>
      <c r="V447" s="84">
        <f t="shared" si="504"/>
        <v>0.24342779105496756</v>
      </c>
      <c r="W447" s="84">
        <f t="shared" si="505"/>
        <v>0.10458632070103561</v>
      </c>
      <c r="X447" s="84">
        <f t="shared" si="506"/>
        <v>6.3616706498236031E-2</v>
      </c>
      <c r="Y447" s="8">
        <f t="shared" si="507"/>
        <v>3.7327870718106296E-2</v>
      </c>
      <c r="Z447" s="8">
        <f t="shared" si="508"/>
        <v>3.3344713781722997E-2</v>
      </c>
      <c r="AA447" s="69"/>
      <c r="AB447" s="69"/>
      <c r="AC447" s="69">
        <f>'From State&amp;Country +Charts'!BR460</f>
        <v>8787</v>
      </c>
      <c r="AD447" s="69">
        <f t="shared" si="501"/>
        <v>115526</v>
      </c>
      <c r="AE447" s="85">
        <f t="shared" si="495"/>
        <v>-0.46787379640283411</v>
      </c>
      <c r="AF447" s="69"/>
      <c r="AG447" s="69">
        <f t="shared" si="496"/>
        <v>8787</v>
      </c>
      <c r="AH447" s="69">
        <v>8247</v>
      </c>
      <c r="AI447" s="69">
        <f t="shared" si="497"/>
        <v>540</v>
      </c>
      <c r="AJ447" s="69">
        <f t="shared" si="502"/>
        <v>53671</v>
      </c>
      <c r="AK447" s="69">
        <f t="shared" si="499"/>
        <v>4472.583333333333</v>
      </c>
      <c r="AL447" s="69">
        <f t="shared" si="503"/>
        <v>61855</v>
      </c>
      <c r="AM447" s="86">
        <v>0.13827244793444862</v>
      </c>
    </row>
    <row r="448" spans="1:39" x14ac:dyDescent="0.3">
      <c r="A448" s="47">
        <v>44044</v>
      </c>
      <c r="B448" s="69">
        <f>'From State&amp;Country +Charts'!H461</f>
        <v>3087</v>
      </c>
      <c r="C448" s="69"/>
      <c r="D448" s="69">
        <f t="shared" si="484"/>
        <v>24048</v>
      </c>
      <c r="E448" s="69"/>
      <c r="F448" s="69">
        <f>'From State&amp;Country +Charts'!AN461</f>
        <v>1517</v>
      </c>
      <c r="G448" s="69"/>
      <c r="H448" s="69">
        <f t="shared" si="485"/>
        <v>12443</v>
      </c>
      <c r="I448" s="69"/>
      <c r="J448" s="69">
        <f>'From State&amp;Country +Charts'!AT461</f>
        <v>754</v>
      </c>
      <c r="K448" s="69"/>
      <c r="L448" s="69">
        <f t="shared" si="486"/>
        <v>6521</v>
      </c>
      <c r="M448" s="69"/>
      <c r="N448">
        <f>'From State&amp;Country +Charts'!F461</f>
        <v>499</v>
      </c>
      <c r="O448" s="69"/>
      <c r="P448" s="69">
        <f t="shared" si="487"/>
        <v>4326</v>
      </c>
      <c r="Q448" s="69"/>
      <c r="R448">
        <f>'From State&amp;Country +Charts'!O461</f>
        <v>456</v>
      </c>
      <c r="S448" s="69"/>
      <c r="T448" s="69">
        <f t="shared" si="488"/>
        <v>3720</v>
      </c>
      <c r="U448" s="69"/>
      <c r="V448" s="84">
        <f t="shared" si="504"/>
        <v>0.23731549815498154</v>
      </c>
      <c r="W448" s="84">
        <f t="shared" si="505"/>
        <v>0.11662054120541206</v>
      </c>
      <c r="X448" s="84">
        <f t="shared" si="506"/>
        <v>5.7964329643296432E-2</v>
      </c>
      <c r="Y448" s="8">
        <f t="shared" si="507"/>
        <v>3.8361008610086102E-2</v>
      </c>
      <c r="Z448" s="8">
        <f t="shared" si="508"/>
        <v>3.5055350553505532E-2</v>
      </c>
      <c r="AA448" s="69"/>
      <c r="AB448" s="69"/>
      <c r="AC448" s="69">
        <f>'From State&amp;Country +Charts'!BR461</f>
        <v>13008</v>
      </c>
      <c r="AD448" s="69">
        <f t="shared" si="501"/>
        <v>110940</v>
      </c>
      <c r="AE448" s="85">
        <f t="shared" si="495"/>
        <v>-0.26065704217346819</v>
      </c>
      <c r="AF448" s="69"/>
      <c r="AG448" s="69">
        <f t="shared" si="496"/>
        <v>13008</v>
      </c>
      <c r="AH448" s="69">
        <v>15709</v>
      </c>
      <c r="AI448" s="69">
        <f t="shared" si="497"/>
        <v>-2701</v>
      </c>
      <c r="AJ448" s="69">
        <f t="shared" si="502"/>
        <v>39037</v>
      </c>
      <c r="AK448" s="69">
        <f t="shared" si="499"/>
        <v>3253.0833333333335</v>
      </c>
      <c r="AL448" s="69">
        <f t="shared" si="503"/>
        <v>71903</v>
      </c>
      <c r="AM448" s="86">
        <v>0.12130996309963099</v>
      </c>
    </row>
    <row r="449" spans="1:39" x14ac:dyDescent="0.3">
      <c r="A449" s="47">
        <v>44075</v>
      </c>
      <c r="B449" s="69">
        <f>'From State&amp;Country +Charts'!H462</f>
        <v>3028</v>
      </c>
      <c r="C449" s="69"/>
      <c r="D449" s="69">
        <f t="shared" si="484"/>
        <v>23756</v>
      </c>
      <c r="E449" s="69"/>
      <c r="F449" s="69">
        <f>'From State&amp;Country +Charts'!AN462</f>
        <v>1549</v>
      </c>
      <c r="G449" s="69"/>
      <c r="H449" s="69">
        <f t="shared" si="485"/>
        <v>12258</v>
      </c>
      <c r="I449" s="69"/>
      <c r="J449" s="69">
        <f>'From State&amp;Country +Charts'!AT462</f>
        <v>797</v>
      </c>
      <c r="K449" s="69"/>
      <c r="L449" s="69">
        <f t="shared" si="486"/>
        <v>6386</v>
      </c>
      <c r="M449" s="69"/>
      <c r="N449">
        <f>'From State&amp;Country +Charts'!F462</f>
        <v>520</v>
      </c>
      <c r="O449" s="69"/>
      <c r="P449" s="69">
        <f t="shared" si="487"/>
        <v>4266</v>
      </c>
      <c r="Q449" s="69"/>
      <c r="R449">
        <f>'From State&amp;Country +Charts'!O462</f>
        <v>503</v>
      </c>
      <c r="S449" s="69"/>
      <c r="T449" s="69">
        <f t="shared" si="488"/>
        <v>3784</v>
      </c>
      <c r="U449" s="69"/>
      <c r="V449" s="84">
        <f t="shared" si="504"/>
        <v>0.21807706157724163</v>
      </c>
      <c r="W449" s="84">
        <f t="shared" si="505"/>
        <v>0.11155923658624414</v>
      </c>
      <c r="X449" s="84">
        <f t="shared" si="506"/>
        <v>5.7400072020165643E-2</v>
      </c>
      <c r="Y449" s="8">
        <f t="shared" si="507"/>
        <v>3.7450486136118115E-2</v>
      </c>
      <c r="Z449" s="8">
        <f t="shared" si="508"/>
        <v>3.6226143320129633E-2</v>
      </c>
      <c r="AA449" s="69"/>
      <c r="AB449" s="69"/>
      <c r="AC449" s="69">
        <f>'From State&amp;Country +Charts'!BR462</f>
        <v>13885</v>
      </c>
      <c r="AD449" s="69">
        <f t="shared" si="501"/>
        <v>109099</v>
      </c>
      <c r="AE449" s="85">
        <f t="shared" si="495"/>
        <v>-0.11706727712069187</v>
      </c>
      <c r="AF449" s="69"/>
      <c r="AG449" s="69">
        <f t="shared" si="496"/>
        <v>13885</v>
      </c>
      <c r="AH449" s="69">
        <v>8623</v>
      </c>
      <c r="AI449" s="69">
        <f t="shared" si="497"/>
        <v>5262</v>
      </c>
      <c r="AJ449" s="69">
        <f t="shared" si="502"/>
        <v>33507</v>
      </c>
      <c r="AK449" s="69">
        <f t="shared" si="499"/>
        <v>2792.25</v>
      </c>
      <c r="AL449" s="69">
        <f t="shared" si="503"/>
        <v>75592</v>
      </c>
      <c r="AM449" s="86">
        <v>0.10788620813827872</v>
      </c>
    </row>
    <row r="450" spans="1:39" x14ac:dyDescent="0.3">
      <c r="A450" s="47">
        <v>44105</v>
      </c>
      <c r="B450" s="69">
        <f>'From State&amp;Country +Charts'!H463</f>
        <v>3595</v>
      </c>
      <c r="C450" s="69"/>
      <c r="D450" s="69">
        <f t="shared" si="484"/>
        <v>24166</v>
      </c>
      <c r="E450" s="69"/>
      <c r="F450" s="69">
        <f>'From State&amp;Country +Charts'!AN463</f>
        <v>1885</v>
      </c>
      <c r="G450" s="69"/>
      <c r="H450" s="69">
        <f t="shared" si="485"/>
        <v>12429</v>
      </c>
      <c r="I450" s="69"/>
      <c r="J450" s="69">
        <f>'From State&amp;Country +Charts'!AT463</f>
        <v>940</v>
      </c>
      <c r="K450" s="69"/>
      <c r="L450" s="69">
        <f t="shared" si="486"/>
        <v>6452</v>
      </c>
      <c r="M450" s="69"/>
      <c r="N450">
        <f>'From State&amp;Country +Charts'!F463</f>
        <v>672</v>
      </c>
      <c r="O450" s="69"/>
      <c r="P450" s="69">
        <f t="shared" si="487"/>
        <v>4347</v>
      </c>
      <c r="Q450" s="69"/>
      <c r="R450">
        <f>'From State&amp;Country +Charts'!O463</f>
        <v>592</v>
      </c>
      <c r="S450" s="69"/>
      <c r="T450" s="69">
        <f t="shared" si="488"/>
        <v>3861</v>
      </c>
      <c r="U450" s="69"/>
      <c r="V450" s="84">
        <f t="shared" si="504"/>
        <v>0.2238480697384807</v>
      </c>
      <c r="W450" s="84">
        <f t="shared" si="505"/>
        <v>0.11737235367372353</v>
      </c>
      <c r="X450" s="84">
        <f t="shared" si="506"/>
        <v>5.8530510585305104E-2</v>
      </c>
      <c r="Y450" s="8">
        <f t="shared" si="507"/>
        <v>4.1843088418430881E-2</v>
      </c>
      <c r="Z450" s="8">
        <f t="shared" si="508"/>
        <v>3.6861768368617681E-2</v>
      </c>
      <c r="AA450" s="69"/>
      <c r="AB450" s="69"/>
      <c r="AC450" s="69">
        <f>'From State&amp;Country +Charts'!BR463</f>
        <v>16060</v>
      </c>
      <c r="AD450" s="69">
        <f t="shared" si="501"/>
        <v>109566</v>
      </c>
      <c r="AE450" s="85">
        <f t="shared" si="495"/>
        <v>2.9949336240620683E-2</v>
      </c>
      <c r="AF450" s="69"/>
      <c r="AG450" s="69">
        <f t="shared" si="496"/>
        <v>16060</v>
      </c>
      <c r="AH450" s="69">
        <v>9920</v>
      </c>
      <c r="AI450" s="69">
        <f t="shared" si="497"/>
        <v>6140</v>
      </c>
      <c r="AJ450" s="69">
        <f t="shared" si="502"/>
        <v>30596</v>
      </c>
      <c r="AK450" s="69">
        <f t="shared" si="499"/>
        <v>2549.6666666666665</v>
      </c>
      <c r="AL450" s="69">
        <f t="shared" si="503"/>
        <v>78970</v>
      </c>
      <c r="AM450" s="86">
        <v>0.1149439601494396</v>
      </c>
    </row>
    <row r="451" spans="1:39" x14ac:dyDescent="0.3">
      <c r="A451" s="47">
        <v>44136</v>
      </c>
      <c r="B451" s="69">
        <f>'From State&amp;Country +Charts'!H464</f>
        <v>2766</v>
      </c>
      <c r="C451" s="69"/>
      <c r="D451" s="69">
        <f t="shared" si="484"/>
        <v>24404</v>
      </c>
      <c r="E451" s="69"/>
      <c r="F451" s="69">
        <f>'From State&amp;Country +Charts'!AN464</f>
        <v>1491</v>
      </c>
      <c r="G451" s="69"/>
      <c r="H451" s="69">
        <f t="shared" si="485"/>
        <v>12597</v>
      </c>
      <c r="I451" s="69"/>
      <c r="J451" s="69">
        <f>'From State&amp;Country +Charts'!AT464</f>
        <v>621</v>
      </c>
      <c r="K451" s="69"/>
      <c r="L451" s="69">
        <f t="shared" si="486"/>
        <v>6386</v>
      </c>
      <c r="M451" s="69"/>
      <c r="N451">
        <f>'From State&amp;Country +Charts'!F464</f>
        <v>469</v>
      </c>
      <c r="O451" s="69"/>
      <c r="P451" s="69">
        <f t="shared" si="487"/>
        <v>4324</v>
      </c>
      <c r="Q451" s="69"/>
      <c r="R451">
        <f>'From State&amp;Country +Charts'!O464</f>
        <v>440</v>
      </c>
      <c r="S451" s="69"/>
      <c r="T451" s="69">
        <f t="shared" si="488"/>
        <v>3883</v>
      </c>
      <c r="U451" s="69"/>
      <c r="V451" s="84">
        <f t="shared" si="504"/>
        <v>0.23343742087939912</v>
      </c>
      <c r="W451" s="84">
        <f t="shared" si="505"/>
        <v>0.12583340366275636</v>
      </c>
      <c r="X451" s="84">
        <f t="shared" si="506"/>
        <v>5.2409486032576585E-2</v>
      </c>
      <c r="Y451" s="8">
        <f t="shared" si="507"/>
        <v>3.9581399274200353E-2</v>
      </c>
      <c r="Z451" s="8">
        <f t="shared" si="508"/>
        <v>3.7133935353194363E-2</v>
      </c>
      <c r="AA451" s="69"/>
      <c r="AB451" s="69"/>
      <c r="AC451" s="69">
        <f>'From State&amp;Country +Charts'!BR464</f>
        <v>11849</v>
      </c>
      <c r="AD451" s="69">
        <f t="shared" si="501"/>
        <v>109488</v>
      </c>
      <c r="AE451" s="85">
        <f t="shared" si="495"/>
        <v>-6.5397836840781487E-3</v>
      </c>
      <c r="AF451" s="69"/>
      <c r="AG451" s="69">
        <f t="shared" si="496"/>
        <v>11849</v>
      </c>
      <c r="AH451" s="69">
        <v>6793</v>
      </c>
      <c r="AI451" s="69">
        <f t="shared" si="497"/>
        <v>5056</v>
      </c>
      <c r="AJ451" s="69">
        <f t="shared" si="502"/>
        <v>29071</v>
      </c>
      <c r="AK451" s="69">
        <f t="shared" si="499"/>
        <v>2422.5833333333335</v>
      </c>
      <c r="AL451" s="69">
        <f t="shared" si="503"/>
        <v>80417</v>
      </c>
      <c r="AM451" s="86">
        <v>0.12102287112836527</v>
      </c>
    </row>
    <row r="452" spans="1:39" x14ac:dyDescent="0.3">
      <c r="A452" s="47">
        <v>44166</v>
      </c>
      <c r="B452" s="69">
        <f>'From State&amp;Country +Charts'!H465</f>
        <v>3222</v>
      </c>
      <c r="C452" s="69"/>
      <c r="D452" s="69">
        <f t="shared" ref="D452:D465" si="509">SUM(B441:B452)</f>
        <v>25120</v>
      </c>
      <c r="E452" s="69"/>
      <c r="F452" s="69">
        <f>'From State&amp;Country +Charts'!AN465</f>
        <v>1804</v>
      </c>
      <c r="G452" s="69"/>
      <c r="H452" s="69">
        <f t="shared" ref="H452:H465" si="510">SUM(F441:F452)</f>
        <v>13122</v>
      </c>
      <c r="I452" s="69"/>
      <c r="J452" s="69">
        <f>'From State&amp;Country +Charts'!AT465</f>
        <v>716</v>
      </c>
      <c r="K452" s="69"/>
      <c r="L452" s="69">
        <f t="shared" ref="L452:L465" si="511">SUM(J441:J452)</f>
        <v>6420</v>
      </c>
      <c r="M452" s="69"/>
      <c r="N452">
        <f>'From State&amp;Country +Charts'!F465</f>
        <v>484</v>
      </c>
      <c r="O452" s="69"/>
      <c r="P452" s="69">
        <f t="shared" ref="P452:P465" si="512">SUM(N441:N452)</f>
        <v>4394</v>
      </c>
      <c r="Q452" s="69"/>
      <c r="R452">
        <f>'From State&amp;Country +Charts'!O465</f>
        <v>469</v>
      </c>
      <c r="S452" s="69"/>
      <c r="T452" s="69">
        <f t="shared" ref="T452:T465" si="513">SUM(R441:R452)</f>
        <v>3974</v>
      </c>
      <c r="U452" s="69"/>
      <c r="V452" s="84">
        <f t="shared" ref="V452:V465" si="514">B452/AC452</f>
        <v>0.24012520494857653</v>
      </c>
      <c r="W452" s="84">
        <f t="shared" ref="W452:W465" si="515">F452/AC452</f>
        <v>0.13444626620956923</v>
      </c>
      <c r="X452" s="84">
        <f t="shared" ref="X452:X465" si="516">J452/AC452</f>
        <v>5.3361156655239231E-2</v>
      </c>
      <c r="Y452" s="8">
        <f t="shared" ref="Y452:Y465" si="517">N452/AC452</f>
        <v>3.6070949470860036E-2</v>
      </c>
      <c r="Z452" s="8">
        <f t="shared" ref="Z452:Z465" si="518">R452/AC452</f>
        <v>3.4953048144283801E-2</v>
      </c>
      <c r="AA452" s="69"/>
      <c r="AB452" s="69"/>
      <c r="AC452" s="69">
        <f>'From State&amp;Country +Charts'!BR465</f>
        <v>13418</v>
      </c>
      <c r="AD452" s="69">
        <f t="shared" ref="AD452" si="519">SUM(AC441:AC452)</f>
        <v>111658</v>
      </c>
      <c r="AE452" s="85">
        <f t="shared" ref="AE452:AE465" si="520">(AC452/AC440)-1</f>
        <v>0.19292318634423888</v>
      </c>
      <c r="AF452" s="69"/>
      <c r="AG452" s="69">
        <f t="shared" ref="AG452:AG465" si="521">AC452</f>
        <v>13418</v>
      </c>
      <c r="AH452" s="69">
        <v>10505</v>
      </c>
      <c r="AI452" s="69">
        <f t="shared" ref="AI452:AI465" si="522">AG452-AH452</f>
        <v>2913</v>
      </c>
      <c r="AJ452" s="69">
        <f t="shared" ref="AJ452" si="523">SUM(AI441:AI452)</f>
        <v>26110</v>
      </c>
      <c r="AK452" s="69">
        <f t="shared" ref="AK452:AK465" si="524">AJ452/12</f>
        <v>2175.8333333333335</v>
      </c>
      <c r="AL452" s="69">
        <f t="shared" ref="AL452" si="525">SUM(AH441:AH452)</f>
        <v>85548</v>
      </c>
      <c r="AM452" s="86">
        <v>0.1277388582501118</v>
      </c>
    </row>
    <row r="453" spans="1:39" x14ac:dyDescent="0.3">
      <c r="A453" s="47">
        <v>44197</v>
      </c>
      <c r="B453" s="69">
        <f>'From State&amp;Country +Charts'!H466</f>
        <v>2691</v>
      </c>
      <c r="C453" s="69"/>
      <c r="D453" s="69">
        <f t="shared" si="509"/>
        <v>25111</v>
      </c>
      <c r="E453" s="69"/>
      <c r="F453" s="69">
        <f>'From State&amp;Country +Charts'!AN466</f>
        <v>1473</v>
      </c>
      <c r="G453" s="69"/>
      <c r="H453" s="69">
        <f t="shared" si="510"/>
        <v>13080</v>
      </c>
      <c r="I453" s="69"/>
      <c r="J453" s="69">
        <f>'From State&amp;Country +Charts'!AT466</f>
        <v>587</v>
      </c>
      <c r="K453" s="69"/>
      <c r="L453" s="69">
        <f t="shared" si="511"/>
        <v>6236</v>
      </c>
      <c r="M453" s="69"/>
      <c r="N453">
        <f>'From State&amp;Country +Charts'!F466</f>
        <v>458</v>
      </c>
      <c r="O453" s="69"/>
      <c r="P453" s="69">
        <f t="shared" si="512"/>
        <v>4304</v>
      </c>
      <c r="Q453" s="69"/>
      <c r="R453">
        <f>'From State&amp;Country +Charts'!O466</f>
        <v>419</v>
      </c>
      <c r="S453" s="69"/>
      <c r="T453" s="69">
        <f t="shared" si="513"/>
        <v>3924</v>
      </c>
      <c r="U453" s="69"/>
      <c r="V453" s="84">
        <f t="shared" si="514"/>
        <v>0.23574244415243101</v>
      </c>
      <c r="W453" s="84">
        <f t="shared" si="515"/>
        <v>0.1290407358738502</v>
      </c>
      <c r="X453" s="84">
        <f t="shared" si="516"/>
        <v>5.1423565484012265E-2</v>
      </c>
      <c r="Y453" s="8">
        <f t="shared" si="517"/>
        <v>4.0122645641699518E-2</v>
      </c>
      <c r="Z453" s="8">
        <f t="shared" si="518"/>
        <v>3.6706088480070086E-2</v>
      </c>
      <c r="AA453" s="69"/>
      <c r="AB453" s="69"/>
      <c r="AC453" s="69">
        <f>'From State&amp;Country +Charts'!BR466</f>
        <v>11415</v>
      </c>
      <c r="AD453" s="69">
        <f t="shared" ref="AD453:AD465" si="526">SUM(AC442:AC453)</f>
        <v>110070</v>
      </c>
      <c r="AE453" s="85">
        <f t="shared" si="520"/>
        <v>-0.1221256633084673</v>
      </c>
      <c r="AF453" s="69"/>
      <c r="AG453" s="69">
        <f t="shared" si="521"/>
        <v>11415</v>
      </c>
      <c r="AH453" s="69">
        <v>8872</v>
      </c>
      <c r="AI453" s="69">
        <f t="shared" si="522"/>
        <v>2543</v>
      </c>
      <c r="AJ453" s="69">
        <f t="shared" ref="AJ453:AJ465" si="527">SUM(AI442:AI453)</f>
        <v>22136</v>
      </c>
      <c r="AK453" s="69">
        <f t="shared" si="524"/>
        <v>1844.6666666666667</v>
      </c>
      <c r="AL453" s="69">
        <f t="shared" ref="AL453:AL465" si="528">SUM(AH442:AH453)</f>
        <v>87934</v>
      </c>
      <c r="AM453" s="86">
        <v>0.11493648707840561</v>
      </c>
    </row>
    <row r="454" spans="1:39" x14ac:dyDescent="0.3">
      <c r="A454" s="47">
        <v>44228</v>
      </c>
      <c r="B454" s="69">
        <f>'From State&amp;Country +Charts'!H467</f>
        <v>2699</v>
      </c>
      <c r="C454" s="69"/>
      <c r="D454" s="69">
        <f t="shared" si="509"/>
        <v>25114</v>
      </c>
      <c r="E454" s="69"/>
      <c r="F454" s="69">
        <f>'From State&amp;Country +Charts'!AN467</f>
        <v>1396</v>
      </c>
      <c r="G454" s="69"/>
      <c r="H454" s="69">
        <f t="shared" si="510"/>
        <v>13015</v>
      </c>
      <c r="I454" s="69"/>
      <c r="J454" s="69">
        <f>'From State&amp;Country +Charts'!AT467</f>
        <v>667</v>
      </c>
      <c r="K454" s="69"/>
      <c r="L454" s="69">
        <f t="shared" si="511"/>
        <v>6094</v>
      </c>
      <c r="M454" s="69"/>
      <c r="N454">
        <f>'From State&amp;Country +Charts'!F467</f>
        <v>457</v>
      </c>
      <c r="O454" s="69"/>
      <c r="P454" s="69">
        <f t="shared" si="512"/>
        <v>4260</v>
      </c>
      <c r="Q454" s="69"/>
      <c r="R454">
        <f>'From State&amp;Country +Charts'!O467</f>
        <v>449</v>
      </c>
      <c r="S454" s="69"/>
      <c r="T454" s="69">
        <f t="shared" si="513"/>
        <v>3930</v>
      </c>
      <c r="U454" s="69"/>
      <c r="V454" s="84">
        <f t="shared" si="514"/>
        <v>0.23788119160937776</v>
      </c>
      <c r="W454" s="84">
        <f t="shared" si="515"/>
        <v>0.12303895646042658</v>
      </c>
      <c r="X454" s="84">
        <f t="shared" si="516"/>
        <v>5.8787237793054822E-2</v>
      </c>
      <c r="Y454" s="8">
        <f t="shared" si="517"/>
        <v>4.0278512251013573E-2</v>
      </c>
      <c r="Z454" s="8">
        <f t="shared" si="518"/>
        <v>3.9573417944650094E-2</v>
      </c>
      <c r="AA454" s="69"/>
      <c r="AB454" s="69"/>
      <c r="AC454" s="69">
        <f>'From State&amp;Country +Charts'!BR467</f>
        <v>11346</v>
      </c>
      <c r="AD454" s="69">
        <f t="shared" si="526"/>
        <v>108491</v>
      </c>
      <c r="AE454" s="85">
        <f t="shared" si="520"/>
        <v>-0.12216634429400386</v>
      </c>
      <c r="AF454" s="69"/>
      <c r="AG454" s="69">
        <f t="shared" si="521"/>
        <v>11346</v>
      </c>
      <c r="AH454" s="69">
        <v>6764</v>
      </c>
      <c r="AI454" s="69">
        <f t="shared" si="522"/>
        <v>4582</v>
      </c>
      <c r="AJ454" s="69">
        <f t="shared" si="527"/>
        <v>19536</v>
      </c>
      <c r="AK454" s="69">
        <f t="shared" si="524"/>
        <v>1628</v>
      </c>
      <c r="AL454" s="69">
        <f t="shared" si="528"/>
        <v>88955</v>
      </c>
      <c r="AM454" s="86">
        <v>0.10743874493213468</v>
      </c>
    </row>
    <row r="455" spans="1:39" x14ac:dyDescent="0.3">
      <c r="A455" s="47">
        <v>44256</v>
      </c>
      <c r="B455" s="69">
        <f>'From State&amp;Country +Charts'!H468</f>
        <v>3133</v>
      </c>
      <c r="C455" s="69"/>
      <c r="D455" s="69">
        <f t="shared" si="509"/>
        <v>26701</v>
      </c>
      <c r="E455" s="69"/>
      <c r="F455" s="69">
        <f>'From State&amp;Country +Charts'!AN468</f>
        <v>1975</v>
      </c>
      <c r="G455" s="69"/>
      <c r="H455" s="69">
        <f t="shared" si="510"/>
        <v>14096</v>
      </c>
      <c r="I455" s="69"/>
      <c r="J455" s="69">
        <f>'From State&amp;Country +Charts'!AT468</f>
        <v>734</v>
      </c>
      <c r="K455" s="69"/>
      <c r="L455" s="69">
        <f t="shared" si="511"/>
        <v>6455</v>
      </c>
      <c r="M455" s="69"/>
      <c r="N455">
        <f>'From State&amp;Country +Charts'!F468</f>
        <v>617</v>
      </c>
      <c r="O455" s="69"/>
      <c r="P455" s="69">
        <f t="shared" si="512"/>
        <v>4567</v>
      </c>
      <c r="Q455" s="69"/>
      <c r="R455">
        <f>'From State&amp;Country +Charts'!O468</f>
        <v>523</v>
      </c>
      <c r="S455" s="69"/>
      <c r="T455" s="69">
        <f t="shared" si="513"/>
        <v>4185</v>
      </c>
      <c r="U455" s="69"/>
      <c r="V455" s="84">
        <f t="shared" si="514"/>
        <v>0.2230051960993665</v>
      </c>
      <c r="W455" s="84">
        <f t="shared" si="515"/>
        <v>0.14057940066908678</v>
      </c>
      <c r="X455" s="84">
        <f t="shared" si="516"/>
        <v>5.2245711438536548E-2</v>
      </c>
      <c r="Y455" s="8">
        <f t="shared" si="517"/>
        <v>4.3917716563456471E-2</v>
      </c>
      <c r="Z455" s="8">
        <f t="shared" si="518"/>
        <v>3.7226848886041712E-2</v>
      </c>
      <c r="AA455" s="69"/>
      <c r="AB455" s="69"/>
      <c r="AC455" s="69">
        <f>'From State&amp;Country +Charts'!BR468</f>
        <v>14049</v>
      </c>
      <c r="AD455" s="69">
        <f t="shared" si="526"/>
        <v>115176</v>
      </c>
      <c r="AE455" s="85">
        <f t="shared" si="520"/>
        <v>0.90779467680608361</v>
      </c>
      <c r="AF455" s="69"/>
      <c r="AG455" s="69">
        <f t="shared" si="521"/>
        <v>14049</v>
      </c>
      <c r="AH455" s="69">
        <v>12849</v>
      </c>
      <c r="AI455" s="69">
        <f t="shared" si="522"/>
        <v>1200</v>
      </c>
      <c r="AJ455" s="69">
        <f t="shared" si="527"/>
        <v>16961</v>
      </c>
      <c r="AK455" s="69">
        <f t="shared" si="524"/>
        <v>1413.4166666666667</v>
      </c>
      <c r="AL455" s="69">
        <f t="shared" si="528"/>
        <v>98215</v>
      </c>
      <c r="AM455" s="86">
        <v>0.13175314969036941</v>
      </c>
    </row>
    <row r="456" spans="1:39" x14ac:dyDescent="0.3">
      <c r="A456" s="47">
        <v>44287</v>
      </c>
      <c r="B456" s="69">
        <f>'From State&amp;Country +Charts'!H469</f>
        <v>3297</v>
      </c>
      <c r="C456" s="69"/>
      <c r="D456" s="69">
        <f t="shared" si="509"/>
        <v>29998</v>
      </c>
      <c r="E456" s="69"/>
      <c r="F456" s="69">
        <f>'From State&amp;Country +Charts'!AN469</f>
        <v>1882</v>
      </c>
      <c r="G456" s="69"/>
      <c r="H456" s="69">
        <f t="shared" si="510"/>
        <v>15978</v>
      </c>
      <c r="I456" s="69"/>
      <c r="J456" s="69">
        <f>'From State&amp;Country +Charts'!AT469</f>
        <v>767</v>
      </c>
      <c r="K456" s="69"/>
      <c r="L456" s="69">
        <f t="shared" si="511"/>
        <v>7222</v>
      </c>
      <c r="M456" s="69"/>
      <c r="N456">
        <f>'From State&amp;Country +Charts'!F469</f>
        <v>597</v>
      </c>
      <c r="O456" s="69"/>
      <c r="P456" s="69">
        <f t="shared" si="512"/>
        <v>5164</v>
      </c>
      <c r="Q456" s="69"/>
      <c r="R456">
        <f>'From State&amp;Country +Charts'!O469</f>
        <v>512</v>
      </c>
      <c r="S456" s="69"/>
      <c r="T456" s="69">
        <f t="shared" si="513"/>
        <v>4697</v>
      </c>
      <c r="U456" s="69"/>
      <c r="V456" s="84">
        <f t="shared" si="514"/>
        <v>0.22659793814432991</v>
      </c>
      <c r="W456" s="84">
        <f t="shared" si="515"/>
        <v>0.12934707903780068</v>
      </c>
      <c r="X456" s="84">
        <f t="shared" si="516"/>
        <v>5.2714776632302403E-2</v>
      </c>
      <c r="Y456" s="8">
        <f t="shared" si="517"/>
        <v>4.1030927835051544E-2</v>
      </c>
      <c r="Z456" s="8">
        <f t="shared" si="518"/>
        <v>3.5189003436426114E-2</v>
      </c>
      <c r="AA456" s="69"/>
      <c r="AB456" s="69"/>
      <c r="AC456" s="69">
        <f>'From State&amp;Country +Charts'!BR469</f>
        <v>14550</v>
      </c>
      <c r="AD456" s="69">
        <f t="shared" si="526"/>
        <v>129726</v>
      </c>
      <c r="AE456" s="85" t="e">
        <f t="shared" si="520"/>
        <v>#DIV/0!</v>
      </c>
      <c r="AF456" s="69"/>
      <c r="AG456" s="69">
        <f t="shared" si="521"/>
        <v>14550</v>
      </c>
      <c r="AH456" s="69">
        <v>11479</v>
      </c>
      <c r="AI456" s="69">
        <f t="shared" si="522"/>
        <v>3071</v>
      </c>
      <c r="AJ456" s="69">
        <f t="shared" si="527"/>
        <v>21868</v>
      </c>
      <c r="AK456" s="69">
        <f t="shared" si="524"/>
        <v>1822.3333333333333</v>
      </c>
      <c r="AL456" s="69">
        <f t="shared" si="528"/>
        <v>107858</v>
      </c>
      <c r="AM456" s="86">
        <v>0.1097594501718213</v>
      </c>
    </row>
    <row r="457" spans="1:39" x14ac:dyDescent="0.3">
      <c r="A457" s="47">
        <v>44317</v>
      </c>
      <c r="B457" s="69">
        <f>'From State&amp;Country +Charts'!H470</f>
        <v>3025</v>
      </c>
      <c r="C457" s="69"/>
      <c r="D457" s="69">
        <f t="shared" si="509"/>
        <v>33020</v>
      </c>
      <c r="E457" s="69"/>
      <c r="F457" s="69">
        <f>'From State&amp;Country +Charts'!AN470</f>
        <v>1665</v>
      </c>
      <c r="G457" s="69"/>
      <c r="H457" s="69">
        <f t="shared" si="510"/>
        <v>17641</v>
      </c>
      <c r="I457" s="69"/>
      <c r="J457" s="69">
        <f>'From State&amp;Country +Charts'!AT470</f>
        <v>749</v>
      </c>
      <c r="K457" s="69"/>
      <c r="L457" s="69">
        <f t="shared" si="511"/>
        <v>7969</v>
      </c>
      <c r="M457" s="69"/>
      <c r="N457">
        <f>'From State&amp;Country +Charts'!F470</f>
        <v>585</v>
      </c>
      <c r="O457" s="69"/>
      <c r="P457" s="69">
        <f t="shared" si="512"/>
        <v>5748</v>
      </c>
      <c r="Q457" s="69"/>
      <c r="R457">
        <f>'From State&amp;Country +Charts'!O470</f>
        <v>451</v>
      </c>
      <c r="S457" s="69"/>
      <c r="T457" s="69">
        <f t="shared" si="513"/>
        <v>5148</v>
      </c>
      <c r="U457" s="69"/>
      <c r="V457" s="84">
        <f t="shared" si="514"/>
        <v>0.22660873473668439</v>
      </c>
      <c r="W457" s="84">
        <f t="shared" si="515"/>
        <v>0.1247284440782081</v>
      </c>
      <c r="X457" s="84">
        <f t="shared" si="516"/>
        <v>5.6109071840587312E-2</v>
      </c>
      <c r="Y457" s="8">
        <f t="shared" si="517"/>
        <v>4.3823507378829875E-2</v>
      </c>
      <c r="Z457" s="8">
        <f t="shared" si="518"/>
        <v>3.3785302269832944E-2</v>
      </c>
      <c r="AA457" s="69"/>
      <c r="AB457" s="69"/>
      <c r="AC457" s="69">
        <f>'From State&amp;Country +Charts'!BR470</f>
        <v>13349</v>
      </c>
      <c r="AD457" s="69">
        <f t="shared" si="526"/>
        <v>143052</v>
      </c>
      <c r="AE457" s="85">
        <f t="shared" si="520"/>
        <v>579.39130434782612</v>
      </c>
      <c r="AF457" s="69"/>
      <c r="AG457" s="69">
        <f t="shared" si="521"/>
        <v>13349</v>
      </c>
      <c r="AH457" s="69">
        <v>14307</v>
      </c>
      <c r="AI457" s="69">
        <f t="shared" si="522"/>
        <v>-958</v>
      </c>
      <c r="AJ457" s="69">
        <f t="shared" si="527"/>
        <v>24589</v>
      </c>
      <c r="AK457" s="69">
        <f t="shared" si="524"/>
        <v>2049.0833333333335</v>
      </c>
      <c r="AL457" s="69">
        <f t="shared" si="528"/>
        <v>118463</v>
      </c>
      <c r="AM457" s="86">
        <v>0.11206831972432392</v>
      </c>
    </row>
    <row r="458" spans="1:39" x14ac:dyDescent="0.3">
      <c r="A458" s="47">
        <v>44348</v>
      </c>
      <c r="B458" s="69">
        <f>'From State&amp;Country +Charts'!H471</f>
        <v>3638</v>
      </c>
      <c r="C458" s="69"/>
      <c r="D458" s="69">
        <f t="shared" si="509"/>
        <v>36320</v>
      </c>
      <c r="E458" s="69"/>
      <c r="F458" s="69">
        <f>'From State&amp;Country +Charts'!AN471</f>
        <v>1813</v>
      </c>
      <c r="G458" s="69"/>
      <c r="H458" s="69">
        <f t="shared" si="510"/>
        <v>19369</v>
      </c>
      <c r="I458" s="69"/>
      <c r="J458" s="69">
        <f>'From State&amp;Country +Charts'!AT471</f>
        <v>949</v>
      </c>
      <c r="K458" s="69"/>
      <c r="L458" s="69">
        <f t="shared" si="511"/>
        <v>8840</v>
      </c>
      <c r="M458" s="69"/>
      <c r="N458">
        <f>'From State&amp;Country +Charts'!F471</f>
        <v>764</v>
      </c>
      <c r="O458" s="69"/>
      <c r="P458" s="69">
        <f t="shared" si="512"/>
        <v>6450</v>
      </c>
      <c r="Q458" s="69"/>
      <c r="R458">
        <f>'From State&amp;Country +Charts'!O471</f>
        <v>521</v>
      </c>
      <c r="S458" s="69"/>
      <c r="T458" s="69">
        <f t="shared" si="513"/>
        <v>5628</v>
      </c>
      <c r="U458" s="69"/>
      <c r="V458" s="84">
        <f t="shared" si="514"/>
        <v>0.23415073695050526</v>
      </c>
      <c r="W458" s="84">
        <f t="shared" si="515"/>
        <v>0.11668919353800605</v>
      </c>
      <c r="X458" s="84">
        <f t="shared" si="516"/>
        <v>6.1080002574499581E-2</v>
      </c>
      <c r="Y458" s="8">
        <f t="shared" si="517"/>
        <v>4.9172942009396925E-2</v>
      </c>
      <c r="Z458" s="8">
        <f t="shared" si="518"/>
        <v>3.3532857050910726E-2</v>
      </c>
      <c r="AA458" s="69"/>
      <c r="AB458" s="69"/>
      <c r="AC458" s="69">
        <f>'From State&amp;Country +Charts'!BR471</f>
        <v>15537</v>
      </c>
      <c r="AD458" s="69">
        <f t="shared" si="526"/>
        <v>157253</v>
      </c>
      <c r="AE458" s="85">
        <f t="shared" si="520"/>
        <v>10.629491017964073</v>
      </c>
      <c r="AF458" s="69"/>
      <c r="AG458" s="69">
        <f t="shared" si="521"/>
        <v>15537</v>
      </c>
      <c r="AH458" s="69">
        <v>12839</v>
      </c>
      <c r="AI458" s="69">
        <f t="shared" si="522"/>
        <v>2698</v>
      </c>
      <c r="AJ458" s="69">
        <f t="shared" si="527"/>
        <v>30346</v>
      </c>
      <c r="AK458" s="69">
        <f t="shared" si="524"/>
        <v>2528.8333333333335</v>
      </c>
      <c r="AL458" s="69">
        <f t="shared" si="528"/>
        <v>126907</v>
      </c>
      <c r="AM458" s="86">
        <v>0.10948059470940336</v>
      </c>
    </row>
    <row r="459" spans="1:39" x14ac:dyDescent="0.3">
      <c r="A459" s="47">
        <v>44378</v>
      </c>
      <c r="B459" s="69">
        <f>'From State&amp;Country +Charts'!H472</f>
        <v>3808</v>
      </c>
      <c r="C459" s="69"/>
      <c r="D459" s="69">
        <f t="shared" si="509"/>
        <v>37989</v>
      </c>
      <c r="E459" s="69"/>
      <c r="F459" s="69">
        <f>'From State&amp;Country +Charts'!AN472</f>
        <v>1870</v>
      </c>
      <c r="G459" s="69"/>
      <c r="H459" s="69">
        <f t="shared" si="510"/>
        <v>20320</v>
      </c>
      <c r="I459" s="69"/>
      <c r="J459" s="69">
        <f>'From State&amp;Country +Charts'!AT472</f>
        <v>1025</v>
      </c>
      <c r="K459" s="69"/>
      <c r="L459" s="69">
        <f t="shared" si="511"/>
        <v>9306</v>
      </c>
      <c r="M459" s="69"/>
      <c r="N459">
        <f>'From State&amp;Country +Charts'!F472</f>
        <v>755</v>
      </c>
      <c r="O459" s="69"/>
      <c r="P459" s="69">
        <f t="shared" si="512"/>
        <v>6877</v>
      </c>
      <c r="Q459" s="69"/>
      <c r="R459">
        <f>'From State&amp;Country +Charts'!O472</f>
        <v>649</v>
      </c>
      <c r="S459" s="69"/>
      <c r="T459" s="69">
        <f t="shared" si="513"/>
        <v>5984</v>
      </c>
      <c r="U459" s="69"/>
      <c r="V459" s="84">
        <f t="shared" si="514"/>
        <v>0.21927905101923298</v>
      </c>
      <c r="W459" s="84">
        <f t="shared" si="515"/>
        <v>0.10768167683980191</v>
      </c>
      <c r="X459" s="84">
        <f t="shared" si="516"/>
        <v>5.9023379016468959E-2</v>
      </c>
      <c r="Y459" s="8">
        <f t="shared" si="517"/>
        <v>4.3475757226764944E-2</v>
      </c>
      <c r="Z459" s="8">
        <f t="shared" si="518"/>
        <v>3.7371876079695956E-2</v>
      </c>
      <c r="AA459" s="69"/>
      <c r="AB459" s="69"/>
      <c r="AC459" s="69">
        <f>'From State&amp;Country +Charts'!BR472</f>
        <v>17366</v>
      </c>
      <c r="AD459" s="69">
        <f t="shared" si="526"/>
        <v>165832</v>
      </c>
      <c r="AE459" s="85">
        <f t="shared" si="520"/>
        <v>0.97632866734949353</v>
      </c>
      <c r="AF459" s="69"/>
      <c r="AG459" s="69">
        <f t="shared" si="521"/>
        <v>17366</v>
      </c>
      <c r="AH459" s="69">
        <v>13031</v>
      </c>
      <c r="AI459" s="69">
        <f t="shared" si="522"/>
        <v>4335</v>
      </c>
      <c r="AJ459" s="69">
        <f t="shared" si="527"/>
        <v>34141</v>
      </c>
      <c r="AK459" s="69">
        <f t="shared" si="524"/>
        <v>2845.0833333333335</v>
      </c>
      <c r="AL459" s="69">
        <f t="shared" si="528"/>
        <v>131691</v>
      </c>
      <c r="AM459" s="86">
        <v>9.6740757802602786E-2</v>
      </c>
    </row>
    <row r="460" spans="1:39" x14ac:dyDescent="0.3">
      <c r="A460" s="47">
        <v>44409</v>
      </c>
      <c r="B460" s="69">
        <f>'From State&amp;Country +Charts'!H473</f>
        <v>4105</v>
      </c>
      <c r="C460" s="69"/>
      <c r="D460" s="69">
        <f t="shared" si="509"/>
        <v>39007</v>
      </c>
      <c r="E460" s="69"/>
      <c r="F460" s="69">
        <f>'From State&amp;Country +Charts'!AN473</f>
        <v>1854</v>
      </c>
      <c r="G460" s="69"/>
      <c r="H460" s="69">
        <f t="shared" si="510"/>
        <v>20657</v>
      </c>
      <c r="I460" s="69"/>
      <c r="J460" s="69">
        <f>'From State&amp;Country +Charts'!AT473</f>
        <v>1063</v>
      </c>
      <c r="K460" s="69"/>
      <c r="L460" s="69">
        <f t="shared" si="511"/>
        <v>9615</v>
      </c>
      <c r="M460" s="69"/>
      <c r="N460">
        <f>'From State&amp;Country +Charts'!F473</f>
        <v>716</v>
      </c>
      <c r="O460" s="69"/>
      <c r="P460" s="69">
        <f t="shared" si="512"/>
        <v>7094</v>
      </c>
      <c r="Q460" s="69"/>
      <c r="R460">
        <f>'From State&amp;Country +Charts'!O473</f>
        <v>556</v>
      </c>
      <c r="S460" s="69"/>
      <c r="T460" s="69">
        <f t="shared" si="513"/>
        <v>6084</v>
      </c>
      <c r="U460" s="69"/>
      <c r="V460" s="84">
        <f t="shared" si="514"/>
        <v>0.22663280516755921</v>
      </c>
      <c r="W460" s="84">
        <f t="shared" si="515"/>
        <v>0.1023574228454701</v>
      </c>
      <c r="X460" s="84">
        <f t="shared" si="516"/>
        <v>5.8687130790040301E-2</v>
      </c>
      <c r="Y460" s="8">
        <f t="shared" si="517"/>
        <v>3.9529619610224699E-2</v>
      </c>
      <c r="Z460" s="8">
        <f t="shared" si="518"/>
        <v>3.0696185060453816E-2</v>
      </c>
      <c r="AA460" s="69"/>
      <c r="AB460" s="69"/>
      <c r="AC460" s="69">
        <f>'From State&amp;Country +Charts'!BR473</f>
        <v>18113</v>
      </c>
      <c r="AD460" s="69">
        <f t="shared" si="526"/>
        <v>170937</v>
      </c>
      <c r="AE460" s="85">
        <f t="shared" si="520"/>
        <v>0.39245079950799511</v>
      </c>
      <c r="AF460" s="69"/>
      <c r="AG460" s="69">
        <f t="shared" si="521"/>
        <v>18113</v>
      </c>
      <c r="AH460" s="69">
        <v>11683</v>
      </c>
      <c r="AI460" s="69">
        <f t="shared" si="522"/>
        <v>6430</v>
      </c>
      <c r="AJ460" s="69">
        <f t="shared" si="527"/>
        <v>43272</v>
      </c>
      <c r="AK460" s="69">
        <f t="shared" si="524"/>
        <v>3606</v>
      </c>
      <c r="AL460" s="69">
        <f t="shared" si="528"/>
        <v>127665</v>
      </c>
      <c r="AM460" s="86">
        <v>8.5132225473416881E-2</v>
      </c>
    </row>
    <row r="461" spans="1:39" x14ac:dyDescent="0.3">
      <c r="A461" s="47">
        <v>44440</v>
      </c>
      <c r="B461" s="69">
        <f>'From State&amp;Country +Charts'!H474</f>
        <v>4044</v>
      </c>
      <c r="C461" s="69"/>
      <c r="D461" s="69">
        <f t="shared" si="509"/>
        <v>40023</v>
      </c>
      <c r="E461" s="69"/>
      <c r="F461" s="69">
        <f>'From State&amp;Country +Charts'!AN474</f>
        <v>1866</v>
      </c>
      <c r="G461" s="69"/>
      <c r="H461" s="69">
        <f t="shared" si="510"/>
        <v>20974</v>
      </c>
      <c r="I461" s="69"/>
      <c r="J461" s="69">
        <f>'From State&amp;Country +Charts'!AT474</f>
        <v>1096</v>
      </c>
      <c r="K461" s="69"/>
      <c r="L461" s="69">
        <f t="shared" si="511"/>
        <v>9914</v>
      </c>
      <c r="M461" s="69"/>
      <c r="N461">
        <f>'From State&amp;Country +Charts'!F474</f>
        <v>703</v>
      </c>
      <c r="O461" s="69"/>
      <c r="P461" s="69">
        <f t="shared" si="512"/>
        <v>7277</v>
      </c>
      <c r="Q461" s="69"/>
      <c r="R461">
        <f>'From State&amp;Country +Charts'!O474</f>
        <v>570</v>
      </c>
      <c r="S461" s="69"/>
      <c r="T461" s="69">
        <f t="shared" si="513"/>
        <v>6151</v>
      </c>
      <c r="U461" s="69"/>
      <c r="V461" s="84">
        <f t="shared" si="514"/>
        <v>0.22479155086158978</v>
      </c>
      <c r="W461" s="84">
        <f t="shared" si="515"/>
        <v>0.10372429127292941</v>
      </c>
      <c r="X461" s="84">
        <f t="shared" si="516"/>
        <v>6.0922734852695941E-2</v>
      </c>
      <c r="Y461" s="8">
        <f t="shared" si="517"/>
        <v>3.9077265147304058E-2</v>
      </c>
      <c r="Z461" s="8">
        <f t="shared" si="518"/>
        <v>3.168426903835464E-2</v>
      </c>
      <c r="AA461" s="69"/>
      <c r="AB461" s="69"/>
      <c r="AC461" s="69">
        <f>'From State&amp;Country +Charts'!BR474</f>
        <v>17990</v>
      </c>
      <c r="AD461" s="69">
        <f t="shared" si="526"/>
        <v>175042</v>
      </c>
      <c r="AE461" s="85">
        <f t="shared" si="520"/>
        <v>0.29564277997839405</v>
      </c>
      <c r="AF461" s="69"/>
      <c r="AG461" s="69">
        <f t="shared" si="521"/>
        <v>17990</v>
      </c>
      <c r="AH461" s="69">
        <v>11023</v>
      </c>
      <c r="AI461" s="69">
        <f t="shared" si="522"/>
        <v>6967</v>
      </c>
      <c r="AJ461" s="69">
        <f t="shared" si="527"/>
        <v>44977</v>
      </c>
      <c r="AK461" s="69">
        <f t="shared" si="524"/>
        <v>3748.0833333333335</v>
      </c>
      <c r="AL461" s="69">
        <f t="shared" si="528"/>
        <v>130065</v>
      </c>
      <c r="AM461" s="86">
        <v>9.1884380211228467E-2</v>
      </c>
    </row>
    <row r="462" spans="1:39" x14ac:dyDescent="0.3">
      <c r="A462" s="47">
        <v>44470</v>
      </c>
      <c r="B462" s="69">
        <f>'From State&amp;Country +Charts'!H475</f>
        <v>3920</v>
      </c>
      <c r="C462" s="69"/>
      <c r="D462" s="69">
        <f t="shared" si="509"/>
        <v>40348</v>
      </c>
      <c r="E462" s="69"/>
      <c r="F462" s="69">
        <f>'From State&amp;Country +Charts'!AN475</f>
        <v>1877</v>
      </c>
      <c r="G462" s="69"/>
      <c r="H462" s="69">
        <f t="shared" si="510"/>
        <v>20966</v>
      </c>
      <c r="I462" s="69"/>
      <c r="J462" s="69">
        <f>'From State&amp;Country +Charts'!AT475</f>
        <v>1029</v>
      </c>
      <c r="K462" s="69"/>
      <c r="L462" s="69">
        <f t="shared" si="511"/>
        <v>10003</v>
      </c>
      <c r="M462" s="69"/>
      <c r="N462">
        <f>'From State&amp;Country +Charts'!F475</f>
        <v>722</v>
      </c>
      <c r="O462" s="69"/>
      <c r="P462" s="69">
        <f t="shared" si="512"/>
        <v>7327</v>
      </c>
      <c r="Q462" s="69"/>
      <c r="R462">
        <f>'From State&amp;Country +Charts'!O475</f>
        <v>581</v>
      </c>
      <c r="S462" s="69"/>
      <c r="T462" s="69">
        <f t="shared" si="513"/>
        <v>6140</v>
      </c>
      <c r="U462" s="69"/>
      <c r="V462" s="84">
        <f t="shared" si="514"/>
        <v>0.2212938918369651</v>
      </c>
      <c r="W462" s="84">
        <f t="shared" si="515"/>
        <v>0.10596138647397539</v>
      </c>
      <c r="X462" s="84">
        <f t="shared" si="516"/>
        <v>5.8089646607203345E-2</v>
      </c>
      <c r="Y462" s="8">
        <f t="shared" si="517"/>
        <v>4.0758721914869595E-2</v>
      </c>
      <c r="Z462" s="8">
        <f t="shared" si="518"/>
        <v>3.2798916111550183E-2</v>
      </c>
      <c r="AA462" s="69"/>
      <c r="AB462" s="69"/>
      <c r="AC462" s="69">
        <f>'From State&amp;Country +Charts'!BR475</f>
        <v>17714</v>
      </c>
      <c r="AD462" s="69">
        <f t="shared" si="526"/>
        <v>176696</v>
      </c>
      <c r="AE462" s="85">
        <f t="shared" si="520"/>
        <v>0.10298879202988798</v>
      </c>
      <c r="AF462" s="69"/>
      <c r="AG462" s="69">
        <f t="shared" si="521"/>
        <v>17714</v>
      </c>
      <c r="AH462" s="69">
        <v>14436</v>
      </c>
      <c r="AI462" s="69">
        <f t="shared" si="522"/>
        <v>3278</v>
      </c>
      <c r="AJ462" s="69">
        <f t="shared" si="527"/>
        <v>42115</v>
      </c>
      <c r="AK462" s="69">
        <f t="shared" si="524"/>
        <v>3509.5833333333335</v>
      </c>
      <c r="AL462" s="69">
        <f t="shared" si="528"/>
        <v>134581</v>
      </c>
      <c r="AM462" s="86">
        <v>9.523540702269391E-2</v>
      </c>
    </row>
    <row r="463" spans="1:39" x14ac:dyDescent="0.3">
      <c r="A463" s="47">
        <v>44501</v>
      </c>
      <c r="B463" s="69">
        <f>'From State&amp;Country +Charts'!H476</f>
        <v>3017</v>
      </c>
      <c r="C463" s="69"/>
      <c r="D463" s="69">
        <f t="shared" si="509"/>
        <v>40599</v>
      </c>
      <c r="E463" s="69"/>
      <c r="F463" s="69">
        <f>'From State&amp;Country +Charts'!AN476</f>
        <v>1621</v>
      </c>
      <c r="G463" s="69"/>
      <c r="H463" s="69">
        <f t="shared" si="510"/>
        <v>21096</v>
      </c>
      <c r="I463" s="69"/>
      <c r="J463" s="69">
        <f>'From State&amp;Country +Charts'!AT476</f>
        <v>821</v>
      </c>
      <c r="K463" s="69"/>
      <c r="L463" s="69">
        <f t="shared" si="511"/>
        <v>10203</v>
      </c>
      <c r="M463" s="69"/>
      <c r="N463">
        <f>'From State&amp;Country +Charts'!F476</f>
        <v>579</v>
      </c>
      <c r="O463" s="69"/>
      <c r="P463" s="69">
        <f t="shared" si="512"/>
        <v>7437</v>
      </c>
      <c r="Q463" s="69"/>
      <c r="R463">
        <f>'From State&amp;Country +Charts'!O476</f>
        <v>436</v>
      </c>
      <c r="S463" s="69"/>
      <c r="T463" s="69">
        <f t="shared" si="513"/>
        <v>6136</v>
      </c>
      <c r="U463" s="69"/>
      <c r="V463" s="84">
        <f t="shared" si="514"/>
        <v>0.21814895155459146</v>
      </c>
      <c r="W463" s="84">
        <f t="shared" si="515"/>
        <v>0.11720896601590745</v>
      </c>
      <c r="X463" s="84">
        <f t="shared" si="516"/>
        <v>5.9363702096890819E-2</v>
      </c>
      <c r="Y463" s="8">
        <f t="shared" si="517"/>
        <v>4.1865509761388288E-2</v>
      </c>
      <c r="Z463" s="8">
        <f t="shared" si="518"/>
        <v>3.1525668835864065E-2</v>
      </c>
      <c r="AA463" s="69"/>
      <c r="AB463" s="69"/>
      <c r="AC463" s="69">
        <f>'From State&amp;Country +Charts'!BR476</f>
        <v>13830</v>
      </c>
      <c r="AD463" s="69">
        <f t="shared" si="526"/>
        <v>178677</v>
      </c>
      <c r="AE463" s="85">
        <f t="shared" si="520"/>
        <v>0.16718710439699547</v>
      </c>
      <c r="AF463" s="69"/>
      <c r="AG463" s="69">
        <f t="shared" si="521"/>
        <v>13830</v>
      </c>
      <c r="AH463" s="69">
        <v>9525</v>
      </c>
      <c r="AI463" s="69">
        <f t="shared" si="522"/>
        <v>4305</v>
      </c>
      <c r="AJ463" s="69">
        <f t="shared" si="527"/>
        <v>41364</v>
      </c>
      <c r="AK463" s="69">
        <f t="shared" si="524"/>
        <v>3447</v>
      </c>
      <c r="AL463" s="69">
        <f t="shared" si="528"/>
        <v>137313</v>
      </c>
      <c r="AM463" s="86">
        <v>9.8409255242227045E-2</v>
      </c>
    </row>
    <row r="464" spans="1:39" x14ac:dyDescent="0.3">
      <c r="A464" s="47">
        <v>44531</v>
      </c>
      <c r="B464" s="69">
        <f>'From State&amp;Country +Charts'!H477</f>
        <v>3171</v>
      </c>
      <c r="C464" s="69"/>
      <c r="D464" s="69">
        <f t="shared" si="509"/>
        <v>40548</v>
      </c>
      <c r="E464" s="69"/>
      <c r="F464" s="69">
        <f>'From State&amp;Country +Charts'!AN477</f>
        <v>1740</v>
      </c>
      <c r="G464" s="69"/>
      <c r="H464" s="69">
        <f t="shared" si="510"/>
        <v>21032</v>
      </c>
      <c r="I464" s="69"/>
      <c r="J464" s="69">
        <f>'From State&amp;Country +Charts'!AT477</f>
        <v>841</v>
      </c>
      <c r="K464" s="69"/>
      <c r="L464" s="69">
        <f t="shared" si="511"/>
        <v>10328</v>
      </c>
      <c r="M464" s="69"/>
      <c r="N464">
        <f>'From State&amp;Country +Charts'!F477</f>
        <v>579</v>
      </c>
      <c r="O464" s="69"/>
      <c r="P464" s="69">
        <f t="shared" si="512"/>
        <v>7532</v>
      </c>
      <c r="Q464" s="69"/>
      <c r="R464">
        <f>'From State&amp;Country +Charts'!O477</f>
        <v>516</v>
      </c>
      <c r="S464" s="69"/>
      <c r="T464" s="69">
        <f t="shared" si="513"/>
        <v>6183</v>
      </c>
      <c r="U464" s="69"/>
      <c r="V464" s="84">
        <f t="shared" si="514"/>
        <v>0.22265131301783458</v>
      </c>
      <c r="W464" s="84">
        <f t="shared" si="515"/>
        <v>0.12217385198708047</v>
      </c>
      <c r="X464" s="84">
        <f t="shared" si="516"/>
        <v>5.9050695127088895E-2</v>
      </c>
      <c r="Y464" s="8">
        <f t="shared" si="517"/>
        <v>4.0654402471562982E-2</v>
      </c>
      <c r="Z464" s="8">
        <f t="shared" si="518"/>
        <v>3.6230866451341104E-2</v>
      </c>
      <c r="AA464" s="69"/>
      <c r="AB464" s="69"/>
      <c r="AC464" s="69">
        <f>'From State&amp;Country +Charts'!BR477</f>
        <v>14242</v>
      </c>
      <c r="AD464" s="69">
        <f t="shared" si="526"/>
        <v>179501</v>
      </c>
      <c r="AE464" s="85">
        <f t="shared" si="520"/>
        <v>6.1410046206588076E-2</v>
      </c>
      <c r="AF464" s="69"/>
      <c r="AG464" s="69">
        <f t="shared" si="521"/>
        <v>14242</v>
      </c>
      <c r="AH464" s="69">
        <v>9202</v>
      </c>
      <c r="AI464" s="69">
        <f t="shared" si="522"/>
        <v>5040</v>
      </c>
      <c r="AJ464" s="69">
        <f t="shared" si="527"/>
        <v>43491</v>
      </c>
      <c r="AK464" s="69">
        <f t="shared" si="524"/>
        <v>3624.25</v>
      </c>
      <c r="AL464" s="69">
        <f t="shared" si="528"/>
        <v>136010</v>
      </c>
      <c r="AM464" s="86">
        <v>0.10960539250105322</v>
      </c>
    </row>
    <row r="465" spans="1:39" x14ac:dyDescent="0.3">
      <c r="A465" s="47">
        <v>44562</v>
      </c>
      <c r="B465" s="69">
        <f>'From State&amp;Country +Charts'!H478</f>
        <v>3110</v>
      </c>
      <c r="C465" s="69"/>
      <c r="D465" s="69">
        <f t="shared" si="509"/>
        <v>40967</v>
      </c>
      <c r="E465" s="69"/>
      <c r="F465" s="69">
        <f>'From State&amp;Country +Charts'!AN478</f>
        <v>1547</v>
      </c>
      <c r="G465" s="69"/>
      <c r="H465" s="69">
        <f t="shared" si="510"/>
        <v>21106</v>
      </c>
      <c r="I465" s="69"/>
      <c r="J465" s="69">
        <f>'From State&amp;Country +Charts'!AT478</f>
        <v>794</v>
      </c>
      <c r="K465" s="69"/>
      <c r="L465" s="69">
        <f t="shared" si="511"/>
        <v>10535</v>
      </c>
      <c r="M465" s="69"/>
      <c r="N465">
        <f>'From State&amp;Country +Charts'!F478</f>
        <v>544</v>
      </c>
      <c r="O465" s="69"/>
      <c r="P465" s="69">
        <f t="shared" si="512"/>
        <v>7618</v>
      </c>
      <c r="Q465" s="69"/>
      <c r="R465">
        <f>'From State&amp;Country +Charts'!O478</f>
        <v>473</v>
      </c>
      <c r="S465" s="69"/>
      <c r="T465" s="69">
        <f t="shared" si="513"/>
        <v>6237</v>
      </c>
      <c r="U465" s="69"/>
      <c r="V465" s="84">
        <f t="shared" si="514"/>
        <v>0.22636290850862509</v>
      </c>
      <c r="W465" s="84">
        <f t="shared" si="515"/>
        <v>0.11259917024528714</v>
      </c>
      <c r="X465" s="84">
        <f t="shared" si="516"/>
        <v>5.779168789577116E-2</v>
      </c>
      <c r="Y465" s="8">
        <f t="shared" si="517"/>
        <v>3.9595312613727347E-2</v>
      </c>
      <c r="Z465" s="8">
        <f t="shared" si="518"/>
        <v>3.4427542033626898E-2</v>
      </c>
      <c r="AA465" s="69"/>
      <c r="AB465" s="69"/>
      <c r="AC465" s="69">
        <f>'From State&amp;Country +Charts'!BR478</f>
        <v>13739</v>
      </c>
      <c r="AD465" s="69">
        <f t="shared" si="526"/>
        <v>181825</v>
      </c>
      <c r="AE465" s="85">
        <f t="shared" si="520"/>
        <v>0.20359176522120026</v>
      </c>
      <c r="AF465" s="69"/>
      <c r="AG465" s="69">
        <f t="shared" si="521"/>
        <v>13739</v>
      </c>
      <c r="AH465" s="69">
        <v>9185</v>
      </c>
      <c r="AI465" s="69">
        <f t="shared" si="522"/>
        <v>4554</v>
      </c>
      <c r="AJ465" s="69">
        <f t="shared" si="527"/>
        <v>45502</v>
      </c>
      <c r="AK465" s="69">
        <f t="shared" si="524"/>
        <v>3791.8333333333335</v>
      </c>
      <c r="AL465" s="69">
        <f t="shared" si="528"/>
        <v>136323</v>
      </c>
      <c r="AM465" s="86">
        <v>0.10022563505349734</v>
      </c>
    </row>
    <row r="466" spans="1:39" x14ac:dyDescent="0.3">
      <c r="A466" s="47">
        <v>44593</v>
      </c>
    </row>
    <row r="467" spans="1:39" x14ac:dyDescent="0.3">
      <c r="A467" s="47">
        <v>44621</v>
      </c>
    </row>
    <row r="468" spans="1:39" x14ac:dyDescent="0.3">
      <c r="A468" s="47">
        <v>44652</v>
      </c>
    </row>
    <row r="469" spans="1:39" x14ac:dyDescent="0.3">
      <c r="A469" s="47">
        <v>44682</v>
      </c>
    </row>
    <row r="470" spans="1:39" x14ac:dyDescent="0.3">
      <c r="A470" s="47">
        <v>44713</v>
      </c>
    </row>
    <row r="471" spans="1:39" x14ac:dyDescent="0.3">
      <c r="A471" s="47">
        <v>44743</v>
      </c>
    </row>
    <row r="472" spans="1:39" x14ac:dyDescent="0.3">
      <c r="A472" s="47">
        <v>44774</v>
      </c>
    </row>
    <row r="473" spans="1:39" x14ac:dyDescent="0.3">
      <c r="A473" s="47">
        <v>44805</v>
      </c>
    </row>
    <row r="474" spans="1:39" x14ac:dyDescent="0.3">
      <c r="A474" s="47">
        <v>44835</v>
      </c>
    </row>
    <row r="475" spans="1:39" x14ac:dyDescent="0.3">
      <c r="A475" s="47">
        <v>44866</v>
      </c>
    </row>
    <row r="476" spans="1:39" x14ac:dyDescent="0.3">
      <c r="A476" s="47">
        <v>44896</v>
      </c>
    </row>
    <row r="477" spans="1:39" x14ac:dyDescent="0.3">
      <c r="A477" s="47">
        <v>44927</v>
      </c>
    </row>
    <row r="478" spans="1:39" x14ac:dyDescent="0.3">
      <c r="A478" s="47">
        <v>44958</v>
      </c>
    </row>
    <row r="479" spans="1:39" x14ac:dyDescent="0.3">
      <c r="A479" s="47">
        <v>44986</v>
      </c>
    </row>
    <row r="480" spans="1:39" x14ac:dyDescent="0.3">
      <c r="A480" s="47">
        <v>45017</v>
      </c>
    </row>
    <row r="481" spans="1:1" x14ac:dyDescent="0.3">
      <c r="A481" s="47">
        <v>45047</v>
      </c>
    </row>
    <row r="482" spans="1:1" x14ac:dyDescent="0.3">
      <c r="A482" s="47">
        <v>45078</v>
      </c>
    </row>
    <row r="483" spans="1:1" x14ac:dyDescent="0.3">
      <c r="A483" s="47">
        <v>45108</v>
      </c>
    </row>
    <row r="484" spans="1:1" x14ac:dyDescent="0.3">
      <c r="A484" s="47">
        <v>45139</v>
      </c>
    </row>
    <row r="485" spans="1:1" x14ac:dyDescent="0.3">
      <c r="A485" s="47">
        <v>45170</v>
      </c>
    </row>
    <row r="486" spans="1:1" x14ac:dyDescent="0.3">
      <c r="A486" s="47">
        <v>45200</v>
      </c>
    </row>
    <row r="487" spans="1:1" x14ac:dyDescent="0.3">
      <c r="A487" s="47">
        <v>45231</v>
      </c>
    </row>
    <row r="488" spans="1:1" x14ac:dyDescent="0.3">
      <c r="A488" s="47">
        <v>45261</v>
      </c>
    </row>
    <row r="489" spans="1:1" x14ac:dyDescent="0.3">
      <c r="A489" s="47">
        <v>45292</v>
      </c>
    </row>
    <row r="490" spans="1:1" x14ac:dyDescent="0.3">
      <c r="A490" s="47">
        <v>45323</v>
      </c>
    </row>
    <row r="491" spans="1:1" x14ac:dyDescent="0.3">
      <c r="A491" s="47">
        <v>45352</v>
      </c>
    </row>
    <row r="492" spans="1:1" x14ac:dyDescent="0.3">
      <c r="A492" s="47">
        <v>45383</v>
      </c>
    </row>
    <row r="493" spans="1:1" x14ac:dyDescent="0.3">
      <c r="A493" s="47">
        <v>45413</v>
      </c>
    </row>
    <row r="494" spans="1:1" x14ac:dyDescent="0.3">
      <c r="A494" s="47">
        <v>45444</v>
      </c>
    </row>
    <row r="495" spans="1:1" x14ac:dyDescent="0.3">
      <c r="A495" s="47">
        <v>45474</v>
      </c>
    </row>
    <row r="496" spans="1:1" x14ac:dyDescent="0.3">
      <c r="A496" s="47">
        <v>45505</v>
      </c>
    </row>
    <row r="497" spans="1:1" x14ac:dyDescent="0.3">
      <c r="A497" s="47">
        <v>45536</v>
      </c>
    </row>
    <row r="498" spans="1:1" x14ac:dyDescent="0.3">
      <c r="A498" s="47">
        <v>45566</v>
      </c>
    </row>
    <row r="499" spans="1:1" x14ac:dyDescent="0.3">
      <c r="A499" s="47">
        <v>45597</v>
      </c>
    </row>
    <row r="500" spans="1:1" x14ac:dyDescent="0.3">
      <c r="A500" s="47">
        <v>45627</v>
      </c>
    </row>
    <row r="501" spans="1:1" x14ac:dyDescent="0.3">
      <c r="A501" s="47">
        <v>45658</v>
      </c>
    </row>
    <row r="502" spans="1:1" x14ac:dyDescent="0.3">
      <c r="A502" s="47">
        <v>45689</v>
      </c>
    </row>
    <row r="503" spans="1:1" x14ac:dyDescent="0.3">
      <c r="A503" s="47">
        <v>45717</v>
      </c>
    </row>
    <row r="504" spans="1:1" x14ac:dyDescent="0.3">
      <c r="A504" s="47">
        <v>45748</v>
      </c>
    </row>
    <row r="505" spans="1:1" x14ac:dyDescent="0.3">
      <c r="A505" s="47">
        <v>45778</v>
      </c>
    </row>
    <row r="506" spans="1:1" x14ac:dyDescent="0.3">
      <c r="A506" s="47">
        <v>45809</v>
      </c>
    </row>
  </sheetData>
  <phoneticPr fontId="0" type="noConversion"/>
  <pageMargins left="0.75" right="0.25" top="1" bottom="0.75" header="0.5" footer="0.5"/>
  <pageSetup scale="10" orientation="portrait" r:id="rId1"/>
  <headerFooter alignWithMargins="0">
    <oddHeader>&amp;C&amp;"helv,Bold"&amp;14June 2003</oddHeader>
    <oddFooter>&amp;LDOL: &amp;F &amp;C2&amp;R&amp;D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C525"/>
  <sheetViews>
    <sheetView view="pageBreakPreview" zoomScale="90" zoomScaleNormal="100" zoomScaleSheetLayoutView="90" workbookViewId="0">
      <pane xSplit="3" ySplit="3" topLeftCell="CI496" activePane="bottomRight" state="frozen"/>
      <selection activeCell="CW499" sqref="CW499"/>
      <selection pane="topRight" activeCell="CW499" sqref="CW499"/>
      <selection pane="bottomLeft" activeCell="CW499" sqref="CW499"/>
      <selection pane="bottomRight" activeCell="CJ505" sqref="CJ505"/>
    </sheetView>
  </sheetViews>
  <sheetFormatPr defaultRowHeight="15.6" x14ac:dyDescent="0.3"/>
  <cols>
    <col min="1" max="1" width="5.08984375" customWidth="1"/>
    <col min="3" max="3" width="10.7265625" customWidth="1"/>
    <col min="4" max="4" width="10.26953125" customWidth="1"/>
    <col min="5" max="6" width="10" bestFit="1" customWidth="1"/>
    <col min="7" max="7" width="9.90625" customWidth="1"/>
    <col min="8" max="8" width="11" bestFit="1" customWidth="1"/>
    <col min="9" max="10" width="10" bestFit="1" customWidth="1"/>
    <col min="11" max="11" width="9" bestFit="1" customWidth="1"/>
    <col min="12" max="14" width="10" bestFit="1" customWidth="1"/>
    <col min="15" max="15" width="11" bestFit="1" customWidth="1"/>
    <col min="16" max="19" width="10" bestFit="1" customWidth="1"/>
    <col min="20" max="20" width="9" bestFit="1" customWidth="1"/>
    <col min="21" max="21" width="10" bestFit="1" customWidth="1"/>
    <col min="22" max="22" width="9" bestFit="1" customWidth="1"/>
    <col min="23" max="26" width="10" bestFit="1" customWidth="1"/>
    <col min="27" max="27" width="9" bestFit="1" customWidth="1"/>
    <col min="28" max="31" width="10" bestFit="1" customWidth="1"/>
    <col min="32" max="32" width="9" bestFit="1" customWidth="1"/>
    <col min="33" max="39" width="10" bestFit="1" customWidth="1"/>
    <col min="40" max="40" width="11" bestFit="1" customWidth="1"/>
    <col min="41" max="41" width="10" bestFit="1" customWidth="1"/>
    <col min="42" max="42" width="9" bestFit="1" customWidth="1"/>
    <col min="43" max="43" width="10" bestFit="1" customWidth="1"/>
    <col min="44" max="44" width="9" bestFit="1" customWidth="1"/>
    <col min="45" max="45" width="10" bestFit="1" customWidth="1"/>
    <col min="46" max="46" width="11" bestFit="1" customWidth="1"/>
    <col min="47" max="47" width="10" bestFit="1" customWidth="1"/>
    <col min="48" max="48" width="9" bestFit="1" customWidth="1"/>
    <col min="49" max="49" width="10" bestFit="1" customWidth="1"/>
    <col min="50" max="50" width="11" bestFit="1" customWidth="1"/>
    <col min="51" max="51" width="9" bestFit="1" customWidth="1"/>
    <col min="52" max="53" width="10" bestFit="1" customWidth="1"/>
    <col min="54" max="55" width="9" bestFit="1" customWidth="1"/>
    <col min="56" max="56" width="10" bestFit="1" customWidth="1"/>
    <col min="57" max="66" width="9" bestFit="1" customWidth="1"/>
    <col min="67" max="68" width="10" bestFit="1" customWidth="1"/>
    <col min="69" max="69" width="15.26953125" customWidth="1"/>
    <col min="70" max="70" width="13.90625" style="24" bestFit="1" customWidth="1"/>
    <col min="73" max="73" width="11" style="21" customWidth="1"/>
    <col min="75" max="75" width="13.08984375" customWidth="1"/>
    <col min="76" max="76" width="10.36328125" style="25" customWidth="1"/>
    <col min="89" max="98" width="8.90625" style="69" customWidth="1"/>
    <col min="105" max="105" width="12" style="69" bestFit="1" customWidth="1"/>
    <col min="106" max="106" width="11.81640625" style="69" bestFit="1" customWidth="1"/>
  </cols>
  <sheetData>
    <row r="1" spans="1:107" x14ac:dyDescent="0.3">
      <c r="A1" s="1" t="s">
        <v>476</v>
      </c>
      <c r="CK1" s="227" t="s">
        <v>636</v>
      </c>
      <c r="CL1" s="227"/>
    </row>
    <row r="2" spans="1:107" x14ac:dyDescent="0.3">
      <c r="BW2" s="1" t="s">
        <v>477</v>
      </c>
      <c r="BX2" s="26" t="s">
        <v>484</v>
      </c>
      <c r="BY2" s="1" t="s">
        <v>479</v>
      </c>
      <c r="CD2" s="1" t="s">
        <v>489</v>
      </c>
      <c r="CK2" s="227" t="s">
        <v>637</v>
      </c>
      <c r="CL2" s="227"/>
      <c r="DA2"/>
    </row>
    <row r="3" spans="1:107" s="1" customFormat="1" x14ac:dyDescent="0.3">
      <c r="A3" s="27"/>
      <c r="B3" s="27"/>
      <c r="C3" s="27"/>
      <c r="D3" s="28" t="s">
        <v>41</v>
      </c>
      <c r="E3" s="28" t="s">
        <v>42</v>
      </c>
      <c r="F3" s="28" t="s">
        <v>43</v>
      </c>
      <c r="G3" s="28" t="s">
        <v>44</v>
      </c>
      <c r="H3" s="28" t="s">
        <v>45</v>
      </c>
      <c r="I3" s="28" t="s">
        <v>46</v>
      </c>
      <c r="J3" s="28" t="s">
        <v>47</v>
      </c>
      <c r="K3" s="28" t="s">
        <v>48</v>
      </c>
      <c r="L3" s="28" t="s">
        <v>49</v>
      </c>
      <c r="M3" s="28" t="s">
        <v>50</v>
      </c>
      <c r="N3" s="28" t="s">
        <v>51</v>
      </c>
      <c r="O3" s="28" t="s">
        <v>52</v>
      </c>
      <c r="P3" s="28" t="s">
        <v>53</v>
      </c>
      <c r="Q3" s="28" t="s">
        <v>54</v>
      </c>
      <c r="R3" s="28" t="s">
        <v>55</v>
      </c>
      <c r="S3" s="28" t="s">
        <v>56</v>
      </c>
      <c r="T3" s="28" t="s">
        <v>57</v>
      </c>
      <c r="U3" s="28" t="s">
        <v>58</v>
      </c>
      <c r="V3" s="28" t="s">
        <v>59</v>
      </c>
      <c r="W3" s="28" t="s">
        <v>60</v>
      </c>
      <c r="X3" s="28" t="s">
        <v>61</v>
      </c>
      <c r="Y3" s="28" t="s">
        <v>62</v>
      </c>
      <c r="Z3" s="28" t="s">
        <v>63</v>
      </c>
      <c r="AA3" s="28" t="s">
        <v>64</v>
      </c>
      <c r="AB3" s="28" t="s">
        <v>65</v>
      </c>
      <c r="AC3" s="28" t="s">
        <v>66</v>
      </c>
      <c r="AD3" s="28" t="s">
        <v>67</v>
      </c>
      <c r="AE3" s="28" t="s">
        <v>68</v>
      </c>
      <c r="AF3" s="28" t="s">
        <v>69</v>
      </c>
      <c r="AG3" s="28" t="s">
        <v>70</v>
      </c>
      <c r="AH3" s="28" t="s">
        <v>71</v>
      </c>
      <c r="AI3" s="28" t="s">
        <v>72</v>
      </c>
      <c r="AJ3" s="28" t="s">
        <v>73</v>
      </c>
      <c r="AK3" s="28" t="s">
        <v>74</v>
      </c>
      <c r="AL3" s="28" t="s">
        <v>75</v>
      </c>
      <c r="AM3" s="28" t="s">
        <v>76</v>
      </c>
      <c r="AN3" s="28" t="s">
        <v>77</v>
      </c>
      <c r="AO3" s="28" t="s">
        <v>78</v>
      </c>
      <c r="AP3" s="28" t="s">
        <v>79</v>
      </c>
      <c r="AQ3" s="28" t="s">
        <v>80</v>
      </c>
      <c r="AR3" s="28" t="s">
        <v>81</v>
      </c>
      <c r="AS3" s="28" t="s">
        <v>82</v>
      </c>
      <c r="AT3" s="28" t="s">
        <v>83</v>
      </c>
      <c r="AU3" s="28" t="s">
        <v>84</v>
      </c>
      <c r="AV3" s="28" t="s">
        <v>85</v>
      </c>
      <c r="AW3" s="28" t="s">
        <v>86</v>
      </c>
      <c r="AX3" s="28" t="s">
        <v>87</v>
      </c>
      <c r="AY3" s="28" t="s">
        <v>88</v>
      </c>
      <c r="AZ3" s="28" t="s">
        <v>89</v>
      </c>
      <c r="BA3" s="28" t="s">
        <v>90</v>
      </c>
      <c r="BB3" s="28" t="s">
        <v>302</v>
      </c>
      <c r="BC3" s="28" t="s">
        <v>311</v>
      </c>
      <c r="BD3" s="28" t="s">
        <v>312</v>
      </c>
      <c r="BE3" s="28" t="s">
        <v>464</v>
      </c>
      <c r="BF3" s="28" t="s">
        <v>465</v>
      </c>
      <c r="BG3" s="28" t="s">
        <v>466</v>
      </c>
      <c r="BH3" s="28" t="s">
        <v>326</v>
      </c>
      <c r="BI3" s="28" t="s">
        <v>313</v>
      </c>
      <c r="BJ3" s="28" t="s">
        <v>467</v>
      </c>
      <c r="BK3" s="28" t="s">
        <v>325</v>
      </c>
      <c r="BL3" s="28" t="s">
        <v>314</v>
      </c>
      <c r="BM3" s="28" t="s">
        <v>468</v>
      </c>
      <c r="BN3" s="28" t="s">
        <v>469</v>
      </c>
      <c r="BO3" s="28" t="s">
        <v>470</v>
      </c>
      <c r="BP3" s="28" t="s">
        <v>40</v>
      </c>
      <c r="BQ3" s="28" t="s">
        <v>471</v>
      </c>
      <c r="BR3" s="29" t="s">
        <v>475</v>
      </c>
      <c r="BS3" s="28" t="s">
        <v>472</v>
      </c>
      <c r="BT3" s="28" t="s">
        <v>473</v>
      </c>
      <c r="BU3" s="28" t="s">
        <v>474</v>
      </c>
      <c r="BW3" s="1" t="s">
        <v>478</v>
      </c>
      <c r="BX3" s="26" t="s">
        <v>483</v>
      </c>
      <c r="BY3" s="1" t="s">
        <v>481</v>
      </c>
      <c r="BZ3" s="1" t="s">
        <v>480</v>
      </c>
      <c r="CA3" s="1" t="s">
        <v>482</v>
      </c>
      <c r="CD3" s="1" t="s">
        <v>492</v>
      </c>
      <c r="CE3" s="1" t="s">
        <v>490</v>
      </c>
      <c r="CF3" s="1" t="s">
        <v>491</v>
      </c>
      <c r="CG3" s="1" t="s">
        <v>652</v>
      </c>
      <c r="CH3" s="1" t="s">
        <v>653</v>
      </c>
      <c r="CK3" s="70"/>
      <c r="CL3" s="68"/>
      <c r="CM3" s="68"/>
      <c r="CN3" s="68"/>
      <c r="CO3" s="68"/>
      <c r="CP3" s="68"/>
      <c r="CQ3" s="68"/>
      <c r="CR3" s="68"/>
      <c r="CS3" s="68"/>
      <c r="CT3" s="68"/>
      <c r="DA3" s="1" t="s">
        <v>641</v>
      </c>
      <c r="DB3" s="68" t="s">
        <v>642</v>
      </c>
      <c r="DC3" s="27" t="s">
        <v>643</v>
      </c>
    </row>
    <row r="4" spans="1:107" x14ac:dyDescent="0.3">
      <c r="B4" s="64" t="s">
        <v>427</v>
      </c>
      <c r="C4" s="21" t="s">
        <v>462</v>
      </c>
      <c r="D4" s="30">
        <v>21</v>
      </c>
      <c r="E4" s="30">
        <v>102</v>
      </c>
      <c r="F4" s="30">
        <v>171</v>
      </c>
      <c r="G4" s="30">
        <v>22</v>
      </c>
      <c r="H4" s="30">
        <v>1462</v>
      </c>
      <c r="I4" s="30">
        <v>141</v>
      </c>
      <c r="J4" s="30">
        <v>39</v>
      </c>
      <c r="K4" s="30">
        <v>3</v>
      </c>
      <c r="L4" s="30">
        <v>112</v>
      </c>
      <c r="M4" s="30">
        <v>38</v>
      </c>
      <c r="N4" s="30">
        <v>89</v>
      </c>
      <c r="O4" s="30">
        <v>317</v>
      </c>
      <c r="P4" s="30">
        <v>131</v>
      </c>
      <c r="Q4" s="30">
        <v>60</v>
      </c>
      <c r="R4" s="30">
        <v>59</v>
      </c>
      <c r="S4" s="30">
        <v>46</v>
      </c>
      <c r="T4" s="30">
        <v>18</v>
      </c>
      <c r="U4" s="30">
        <v>40</v>
      </c>
      <c r="V4" s="30">
        <v>9</v>
      </c>
      <c r="W4" s="30">
        <v>45</v>
      </c>
      <c r="X4" s="30">
        <v>54</v>
      </c>
      <c r="Y4" s="30">
        <v>134</v>
      </c>
      <c r="Z4" s="30">
        <v>112</v>
      </c>
      <c r="AA4" s="30">
        <v>21</v>
      </c>
      <c r="AB4" s="30">
        <v>65</v>
      </c>
      <c r="AC4" s="30">
        <v>187</v>
      </c>
      <c r="AD4" s="30">
        <v>43</v>
      </c>
      <c r="AE4" s="30">
        <v>79</v>
      </c>
      <c r="AF4" s="30">
        <v>11</v>
      </c>
      <c r="AG4" s="30">
        <v>63</v>
      </c>
      <c r="AH4" s="30">
        <v>50</v>
      </c>
      <c r="AI4" s="30">
        <v>106</v>
      </c>
      <c r="AJ4" s="30">
        <v>42</v>
      </c>
      <c r="AK4" s="30">
        <v>22</v>
      </c>
      <c r="AL4" s="30">
        <v>102</v>
      </c>
      <c r="AM4" s="30">
        <v>41</v>
      </c>
      <c r="AN4" s="30">
        <v>916</v>
      </c>
      <c r="AO4" s="30">
        <v>65</v>
      </c>
      <c r="AP4" s="30">
        <v>14</v>
      </c>
      <c r="AQ4" s="30">
        <v>32</v>
      </c>
      <c r="AR4" s="30">
        <v>37</v>
      </c>
      <c r="AS4" s="30">
        <v>37</v>
      </c>
      <c r="AT4" s="30">
        <v>186</v>
      </c>
      <c r="AU4" s="30">
        <v>91</v>
      </c>
      <c r="AV4" s="30">
        <v>5</v>
      </c>
      <c r="AW4" s="30">
        <v>86</v>
      </c>
      <c r="AX4" s="30">
        <v>7</v>
      </c>
      <c r="AY4" s="30">
        <v>8</v>
      </c>
      <c r="AZ4" s="30">
        <v>88</v>
      </c>
      <c r="BA4" s="30">
        <v>29</v>
      </c>
      <c r="BB4" s="30">
        <v>6</v>
      </c>
      <c r="BC4" s="30">
        <v>10</v>
      </c>
      <c r="BD4" s="30">
        <v>39</v>
      </c>
      <c r="BE4" s="30">
        <v>2</v>
      </c>
      <c r="BF4" s="30">
        <v>1</v>
      </c>
      <c r="BG4" s="30">
        <v>1</v>
      </c>
      <c r="BH4" s="30">
        <v>0</v>
      </c>
      <c r="BI4" s="30">
        <v>0</v>
      </c>
      <c r="BJ4" s="30">
        <v>0</v>
      </c>
      <c r="BK4" s="30">
        <v>0</v>
      </c>
      <c r="BL4" s="30">
        <v>2</v>
      </c>
      <c r="BM4" s="30">
        <v>0</v>
      </c>
      <c r="BN4" s="30">
        <v>0</v>
      </c>
      <c r="BO4" s="31">
        <f t="shared" ref="BO4:BO67" si="0">SUM(BC4:BN4)</f>
        <v>55</v>
      </c>
      <c r="BP4" s="30">
        <v>70</v>
      </c>
      <c r="BQ4" s="31">
        <f t="shared" ref="BQ4:BQ67" si="1">BR4-SUM(D4:BN4,BP4)</f>
        <v>172</v>
      </c>
      <c r="BR4" s="32">
        <v>5961</v>
      </c>
      <c r="BS4" s="30">
        <f t="shared" ref="BS4:BS67" si="2">SUM(D4:BQ4)-BO4</f>
        <v>5961</v>
      </c>
      <c r="BT4" s="30">
        <v>0</v>
      </c>
      <c r="BU4" s="42">
        <v>30163</v>
      </c>
      <c r="DA4"/>
    </row>
    <row r="5" spans="1:107" x14ac:dyDescent="0.3">
      <c r="B5" s="64" t="s">
        <v>428</v>
      </c>
      <c r="C5" s="21" t="s">
        <v>438</v>
      </c>
      <c r="D5" s="30">
        <v>29</v>
      </c>
      <c r="E5" s="30">
        <v>105</v>
      </c>
      <c r="F5" s="30">
        <v>130</v>
      </c>
      <c r="G5" s="30">
        <v>36</v>
      </c>
      <c r="H5" s="30">
        <v>1440</v>
      </c>
      <c r="I5" s="30">
        <v>140</v>
      </c>
      <c r="J5" s="30">
        <v>38</v>
      </c>
      <c r="K5" s="30">
        <v>4</v>
      </c>
      <c r="L5" s="30">
        <v>135</v>
      </c>
      <c r="M5" s="30">
        <v>42</v>
      </c>
      <c r="N5" s="30">
        <v>81</v>
      </c>
      <c r="O5" s="30">
        <v>293</v>
      </c>
      <c r="P5" s="30">
        <v>161</v>
      </c>
      <c r="Q5" s="30">
        <v>51</v>
      </c>
      <c r="R5" s="30">
        <v>66</v>
      </c>
      <c r="S5" s="30">
        <v>56</v>
      </c>
      <c r="T5" s="30">
        <v>17</v>
      </c>
      <c r="U5" s="30">
        <v>45</v>
      </c>
      <c r="V5" s="30">
        <v>12</v>
      </c>
      <c r="W5" s="30">
        <v>60</v>
      </c>
      <c r="X5" s="30">
        <v>52</v>
      </c>
      <c r="Y5" s="30">
        <v>116</v>
      </c>
      <c r="Z5" s="30">
        <v>91</v>
      </c>
      <c r="AA5" s="30">
        <v>11</v>
      </c>
      <c r="AB5" s="30">
        <v>60</v>
      </c>
      <c r="AC5" s="30">
        <v>190</v>
      </c>
      <c r="AD5" s="30">
        <v>46</v>
      </c>
      <c r="AE5" s="30">
        <v>71</v>
      </c>
      <c r="AF5" s="30">
        <v>17</v>
      </c>
      <c r="AG5" s="30">
        <v>59</v>
      </c>
      <c r="AH5" s="30">
        <v>29</v>
      </c>
      <c r="AI5" s="30">
        <v>112</v>
      </c>
      <c r="AJ5" s="30">
        <v>50</v>
      </c>
      <c r="AK5" s="30">
        <v>43</v>
      </c>
      <c r="AL5" s="30">
        <v>97</v>
      </c>
      <c r="AM5" s="30">
        <v>43</v>
      </c>
      <c r="AN5" s="30">
        <v>935</v>
      </c>
      <c r="AO5" s="30">
        <v>59</v>
      </c>
      <c r="AP5" s="30">
        <v>3</v>
      </c>
      <c r="AQ5" s="30">
        <v>23</v>
      </c>
      <c r="AR5" s="30">
        <v>28</v>
      </c>
      <c r="AS5" s="30">
        <v>49</v>
      </c>
      <c r="AT5" s="30">
        <v>196</v>
      </c>
      <c r="AU5" s="30">
        <v>109</v>
      </c>
      <c r="AV5" s="30">
        <v>5</v>
      </c>
      <c r="AW5" s="30">
        <v>83</v>
      </c>
      <c r="AX5" s="30">
        <v>5</v>
      </c>
      <c r="AY5" s="30">
        <v>4</v>
      </c>
      <c r="AZ5" s="30">
        <v>79</v>
      </c>
      <c r="BA5" s="30">
        <v>28</v>
      </c>
      <c r="BB5" s="30">
        <v>8</v>
      </c>
      <c r="BC5" s="30">
        <v>10</v>
      </c>
      <c r="BD5" s="30">
        <v>32</v>
      </c>
      <c r="BE5" s="30">
        <v>3</v>
      </c>
      <c r="BF5" s="30">
        <v>0</v>
      </c>
      <c r="BG5" s="30">
        <v>0</v>
      </c>
      <c r="BH5" s="30">
        <v>0</v>
      </c>
      <c r="BI5" s="30">
        <v>9</v>
      </c>
      <c r="BJ5" s="30">
        <v>0</v>
      </c>
      <c r="BK5" s="30">
        <v>0</v>
      </c>
      <c r="BL5" s="30">
        <v>1</v>
      </c>
      <c r="BM5" s="30">
        <v>2</v>
      </c>
      <c r="BN5" s="30">
        <v>0</v>
      </c>
      <c r="BO5" s="31">
        <f t="shared" si="0"/>
        <v>57</v>
      </c>
      <c r="BP5" s="30">
        <v>97</v>
      </c>
      <c r="BQ5" s="31">
        <f t="shared" si="1"/>
        <v>141</v>
      </c>
      <c r="BR5" s="32">
        <v>5937</v>
      </c>
      <c r="BS5" s="30">
        <f t="shared" si="2"/>
        <v>5937</v>
      </c>
      <c r="BT5" s="30">
        <v>0</v>
      </c>
      <c r="BU5" s="42">
        <v>30191</v>
      </c>
      <c r="DA5"/>
    </row>
    <row r="6" spans="1:107" x14ac:dyDescent="0.3">
      <c r="B6" s="64" t="s">
        <v>429</v>
      </c>
      <c r="C6" s="21" t="s">
        <v>439</v>
      </c>
      <c r="D6" s="30">
        <v>32</v>
      </c>
      <c r="E6" s="30">
        <v>179</v>
      </c>
      <c r="F6" s="30">
        <v>176</v>
      </c>
      <c r="G6" s="30">
        <v>50</v>
      </c>
      <c r="H6" s="30">
        <v>1906</v>
      </c>
      <c r="I6" s="30">
        <v>221</v>
      </c>
      <c r="J6" s="30">
        <v>48</v>
      </c>
      <c r="K6" s="30">
        <v>8</v>
      </c>
      <c r="L6" s="30">
        <v>156</v>
      </c>
      <c r="M6" s="30">
        <v>57</v>
      </c>
      <c r="N6" s="30">
        <v>113</v>
      </c>
      <c r="O6" s="30">
        <v>393</v>
      </c>
      <c r="P6" s="30">
        <v>210</v>
      </c>
      <c r="Q6" s="30">
        <v>61</v>
      </c>
      <c r="R6" s="30">
        <v>97</v>
      </c>
      <c r="S6" s="30">
        <v>61</v>
      </c>
      <c r="T6" s="30">
        <v>27</v>
      </c>
      <c r="U6" s="30">
        <v>54</v>
      </c>
      <c r="V6" s="30">
        <v>19</v>
      </c>
      <c r="W6" s="30">
        <v>51</v>
      </c>
      <c r="X6" s="30">
        <v>69</v>
      </c>
      <c r="Y6" s="30">
        <v>174</v>
      </c>
      <c r="Z6" s="30">
        <v>139</v>
      </c>
      <c r="AA6" s="30">
        <v>23</v>
      </c>
      <c r="AB6" s="30">
        <v>88</v>
      </c>
      <c r="AC6" s="30">
        <v>217</v>
      </c>
      <c r="AD6" s="30">
        <v>43</v>
      </c>
      <c r="AE6" s="30">
        <v>92</v>
      </c>
      <c r="AF6" s="30">
        <v>24</v>
      </c>
      <c r="AG6" s="30">
        <v>97</v>
      </c>
      <c r="AH6" s="30">
        <v>55</v>
      </c>
      <c r="AI6" s="30">
        <v>137</v>
      </c>
      <c r="AJ6" s="30">
        <v>61</v>
      </c>
      <c r="AK6" s="30">
        <v>35</v>
      </c>
      <c r="AL6" s="30">
        <v>125</v>
      </c>
      <c r="AM6" s="30">
        <v>69</v>
      </c>
      <c r="AN6" s="30">
        <v>1184</v>
      </c>
      <c r="AO6" s="30">
        <v>90</v>
      </c>
      <c r="AP6" s="30">
        <v>9</v>
      </c>
      <c r="AQ6" s="30">
        <v>35</v>
      </c>
      <c r="AR6" s="30">
        <v>29</v>
      </c>
      <c r="AS6" s="30">
        <v>61</v>
      </c>
      <c r="AT6" s="30">
        <v>253</v>
      </c>
      <c r="AU6" s="30">
        <v>124</v>
      </c>
      <c r="AV6" s="30">
        <v>6</v>
      </c>
      <c r="AW6" s="30">
        <v>112</v>
      </c>
      <c r="AX6" s="30">
        <v>9</v>
      </c>
      <c r="AY6" s="30">
        <v>16</v>
      </c>
      <c r="AZ6" s="30">
        <v>93</v>
      </c>
      <c r="BA6" s="30">
        <v>44</v>
      </c>
      <c r="BB6" s="30">
        <v>10</v>
      </c>
      <c r="BC6" s="30">
        <v>12</v>
      </c>
      <c r="BD6" s="30">
        <v>54</v>
      </c>
      <c r="BE6" s="30">
        <v>2</v>
      </c>
      <c r="BF6" s="30">
        <v>0</v>
      </c>
      <c r="BG6" s="30">
        <v>1</v>
      </c>
      <c r="BH6" s="30">
        <v>1</v>
      </c>
      <c r="BI6" s="30">
        <v>3</v>
      </c>
      <c r="BJ6" s="30">
        <v>0</v>
      </c>
      <c r="BK6" s="30">
        <v>1</v>
      </c>
      <c r="BL6" s="30">
        <v>1</v>
      </c>
      <c r="BM6" s="30">
        <v>0</v>
      </c>
      <c r="BN6" s="30">
        <v>0</v>
      </c>
      <c r="BO6" s="31">
        <f t="shared" si="0"/>
        <v>75</v>
      </c>
      <c r="BP6" s="30">
        <v>106</v>
      </c>
      <c r="BQ6" s="31">
        <f t="shared" si="1"/>
        <v>195</v>
      </c>
      <c r="BR6" s="32">
        <v>7818</v>
      </c>
      <c r="BS6" s="30">
        <f t="shared" si="2"/>
        <v>7818</v>
      </c>
      <c r="BT6" s="30">
        <v>0</v>
      </c>
      <c r="BU6" s="42">
        <v>30226</v>
      </c>
      <c r="DA6"/>
    </row>
    <row r="7" spans="1:107" x14ac:dyDescent="0.3">
      <c r="B7" s="64" t="s">
        <v>430</v>
      </c>
      <c r="C7" s="21" t="s">
        <v>440</v>
      </c>
      <c r="D7" s="30">
        <v>24</v>
      </c>
      <c r="E7" s="30">
        <v>132</v>
      </c>
      <c r="F7" s="30">
        <v>143</v>
      </c>
      <c r="G7" s="30">
        <v>30</v>
      </c>
      <c r="H7" s="30">
        <v>1532</v>
      </c>
      <c r="I7" s="30">
        <v>173</v>
      </c>
      <c r="J7" s="30">
        <v>34</v>
      </c>
      <c r="K7" s="30">
        <v>7</v>
      </c>
      <c r="L7" s="30">
        <v>140</v>
      </c>
      <c r="M7" s="30">
        <v>53</v>
      </c>
      <c r="N7" s="30">
        <v>101</v>
      </c>
      <c r="O7" s="30">
        <v>325</v>
      </c>
      <c r="P7" s="30">
        <v>122</v>
      </c>
      <c r="Q7" s="30">
        <v>54</v>
      </c>
      <c r="R7" s="30">
        <v>67</v>
      </c>
      <c r="S7" s="30">
        <v>41</v>
      </c>
      <c r="T7" s="30">
        <v>18</v>
      </c>
      <c r="U7" s="30">
        <v>33</v>
      </c>
      <c r="V7" s="30">
        <v>13</v>
      </c>
      <c r="W7" s="30">
        <v>45</v>
      </c>
      <c r="X7" s="30">
        <v>57</v>
      </c>
      <c r="Y7" s="30">
        <v>113</v>
      </c>
      <c r="Z7" s="30">
        <v>113</v>
      </c>
      <c r="AA7" s="30">
        <v>16</v>
      </c>
      <c r="AB7" s="30">
        <v>66</v>
      </c>
      <c r="AC7" s="30">
        <v>215</v>
      </c>
      <c r="AD7" s="30">
        <v>39</v>
      </c>
      <c r="AE7" s="30">
        <v>80</v>
      </c>
      <c r="AF7" s="30">
        <v>18</v>
      </c>
      <c r="AG7" s="30">
        <v>58</v>
      </c>
      <c r="AH7" s="30">
        <v>30</v>
      </c>
      <c r="AI7" s="30">
        <v>96</v>
      </c>
      <c r="AJ7" s="30">
        <v>45</v>
      </c>
      <c r="AK7" s="30">
        <v>25</v>
      </c>
      <c r="AL7" s="30">
        <v>101</v>
      </c>
      <c r="AM7" s="30">
        <v>55</v>
      </c>
      <c r="AN7" s="30">
        <v>994</v>
      </c>
      <c r="AO7" s="30">
        <v>61</v>
      </c>
      <c r="AP7" s="30">
        <v>6</v>
      </c>
      <c r="AQ7" s="30">
        <v>33</v>
      </c>
      <c r="AR7" s="30">
        <v>18</v>
      </c>
      <c r="AS7" s="30">
        <v>23</v>
      </c>
      <c r="AT7" s="30">
        <v>234</v>
      </c>
      <c r="AU7" s="30">
        <v>111</v>
      </c>
      <c r="AV7" s="30">
        <v>6</v>
      </c>
      <c r="AW7" s="30">
        <v>87</v>
      </c>
      <c r="AX7" s="30">
        <v>7</v>
      </c>
      <c r="AY7" s="30">
        <v>10</v>
      </c>
      <c r="AZ7" s="30">
        <v>71</v>
      </c>
      <c r="BA7" s="30">
        <v>36</v>
      </c>
      <c r="BB7" s="30">
        <v>7</v>
      </c>
      <c r="BC7" s="30">
        <v>9</v>
      </c>
      <c r="BD7" s="30">
        <v>39</v>
      </c>
      <c r="BE7" s="30">
        <v>0</v>
      </c>
      <c r="BF7" s="30">
        <v>0</v>
      </c>
      <c r="BG7" s="30">
        <v>0</v>
      </c>
      <c r="BH7" s="30">
        <v>0</v>
      </c>
      <c r="BI7" s="30">
        <v>2</v>
      </c>
      <c r="BJ7" s="30">
        <v>0</v>
      </c>
      <c r="BK7" s="30">
        <v>2</v>
      </c>
      <c r="BL7" s="30">
        <v>0</v>
      </c>
      <c r="BM7" s="30">
        <v>0</v>
      </c>
      <c r="BN7" s="30">
        <v>0</v>
      </c>
      <c r="BO7" s="31">
        <f t="shared" si="0"/>
        <v>52</v>
      </c>
      <c r="BP7" s="30">
        <v>81</v>
      </c>
      <c r="BQ7" s="31">
        <f t="shared" si="1"/>
        <v>145</v>
      </c>
      <c r="BR7" s="32">
        <v>6196</v>
      </c>
      <c r="BS7" s="30">
        <f t="shared" si="2"/>
        <v>6196</v>
      </c>
      <c r="BT7" s="30">
        <v>0</v>
      </c>
      <c r="BU7" s="42">
        <v>30254</v>
      </c>
      <c r="DA7"/>
    </row>
    <row r="8" spans="1:107" x14ac:dyDescent="0.3">
      <c r="B8" s="64" t="s">
        <v>431</v>
      </c>
      <c r="C8" s="21" t="s">
        <v>441</v>
      </c>
      <c r="D8" s="30">
        <v>15</v>
      </c>
      <c r="E8" s="30">
        <v>111</v>
      </c>
      <c r="F8" s="30">
        <v>121</v>
      </c>
      <c r="G8" s="30">
        <v>17</v>
      </c>
      <c r="H8" s="30">
        <v>1308</v>
      </c>
      <c r="I8" s="30">
        <v>149</v>
      </c>
      <c r="J8" s="30">
        <v>34</v>
      </c>
      <c r="K8" s="30">
        <v>7</v>
      </c>
      <c r="L8" s="30">
        <v>95</v>
      </c>
      <c r="M8" s="30">
        <v>48</v>
      </c>
      <c r="N8" s="30">
        <v>62</v>
      </c>
      <c r="O8" s="30">
        <v>281</v>
      </c>
      <c r="P8" s="30">
        <v>122</v>
      </c>
      <c r="Q8" s="30">
        <v>40</v>
      </c>
      <c r="R8" s="30">
        <v>60</v>
      </c>
      <c r="S8" s="30">
        <v>47</v>
      </c>
      <c r="T8" s="30">
        <v>14</v>
      </c>
      <c r="U8" s="30">
        <v>36</v>
      </c>
      <c r="V8" s="30">
        <v>13</v>
      </c>
      <c r="W8" s="30">
        <v>28</v>
      </c>
      <c r="X8" s="30">
        <v>38</v>
      </c>
      <c r="Y8" s="30">
        <v>99</v>
      </c>
      <c r="Z8" s="30">
        <v>90</v>
      </c>
      <c r="AA8" s="30">
        <v>22</v>
      </c>
      <c r="AB8" s="30">
        <v>54</v>
      </c>
      <c r="AC8" s="30">
        <v>129</v>
      </c>
      <c r="AD8" s="30">
        <v>30</v>
      </c>
      <c r="AE8" s="30">
        <v>66</v>
      </c>
      <c r="AF8" s="30">
        <v>18</v>
      </c>
      <c r="AG8" s="30">
        <v>51</v>
      </c>
      <c r="AH8" s="30">
        <v>40</v>
      </c>
      <c r="AI8" s="30">
        <v>85</v>
      </c>
      <c r="AJ8" s="30">
        <v>36</v>
      </c>
      <c r="AK8" s="30">
        <v>20</v>
      </c>
      <c r="AL8" s="30">
        <v>89</v>
      </c>
      <c r="AM8" s="30">
        <v>38</v>
      </c>
      <c r="AN8" s="30">
        <v>838</v>
      </c>
      <c r="AO8" s="30">
        <v>46</v>
      </c>
      <c r="AP8" s="30">
        <v>2</v>
      </c>
      <c r="AQ8" s="30">
        <v>20</v>
      </c>
      <c r="AR8" s="30">
        <v>23</v>
      </c>
      <c r="AS8" s="30">
        <v>33</v>
      </c>
      <c r="AT8" s="30">
        <v>191</v>
      </c>
      <c r="AU8" s="30">
        <v>70</v>
      </c>
      <c r="AV8" s="30">
        <v>6</v>
      </c>
      <c r="AW8" s="30">
        <v>65</v>
      </c>
      <c r="AX8" s="30">
        <v>5</v>
      </c>
      <c r="AY8" s="30">
        <v>8</v>
      </c>
      <c r="AZ8" s="30">
        <v>57</v>
      </c>
      <c r="BA8" s="30">
        <v>26</v>
      </c>
      <c r="BB8" s="30">
        <v>4</v>
      </c>
      <c r="BC8" s="30">
        <v>5</v>
      </c>
      <c r="BD8" s="30">
        <v>33</v>
      </c>
      <c r="BE8" s="30">
        <v>1</v>
      </c>
      <c r="BF8" s="30">
        <v>0</v>
      </c>
      <c r="BG8" s="30">
        <v>0</v>
      </c>
      <c r="BH8" s="30">
        <v>1</v>
      </c>
      <c r="BI8" s="30">
        <v>6</v>
      </c>
      <c r="BJ8" s="30">
        <v>0</v>
      </c>
      <c r="BK8" s="30">
        <v>1</v>
      </c>
      <c r="BL8" s="30">
        <v>0</v>
      </c>
      <c r="BM8" s="30">
        <v>0</v>
      </c>
      <c r="BN8" s="30">
        <v>0</v>
      </c>
      <c r="BO8" s="31">
        <f t="shared" si="0"/>
        <v>47</v>
      </c>
      <c r="BP8" s="30">
        <v>78</v>
      </c>
      <c r="BQ8" s="31">
        <f t="shared" si="1"/>
        <v>135</v>
      </c>
      <c r="BR8" s="32">
        <v>5167</v>
      </c>
      <c r="BS8" s="30">
        <f t="shared" si="2"/>
        <v>5167</v>
      </c>
      <c r="BT8" s="30">
        <v>0</v>
      </c>
      <c r="BU8" s="42">
        <v>30282</v>
      </c>
      <c r="DA8"/>
    </row>
    <row r="9" spans="1:107" x14ac:dyDescent="0.3">
      <c r="B9" s="64" t="s">
        <v>432</v>
      </c>
      <c r="C9" s="21" t="s">
        <v>442</v>
      </c>
      <c r="D9" s="30">
        <v>23</v>
      </c>
      <c r="E9" s="30">
        <v>124</v>
      </c>
      <c r="F9" s="30">
        <v>148</v>
      </c>
      <c r="G9" s="30">
        <v>29</v>
      </c>
      <c r="H9" s="30">
        <v>1403</v>
      </c>
      <c r="I9" s="30">
        <v>151</v>
      </c>
      <c r="J9" s="30">
        <v>47</v>
      </c>
      <c r="K9" s="30">
        <v>7</v>
      </c>
      <c r="L9" s="30">
        <v>122</v>
      </c>
      <c r="M9" s="30">
        <v>44</v>
      </c>
      <c r="N9" s="30">
        <v>95</v>
      </c>
      <c r="O9" s="30">
        <v>332</v>
      </c>
      <c r="P9" s="30">
        <v>116</v>
      </c>
      <c r="Q9" s="30">
        <v>39</v>
      </c>
      <c r="R9" s="30">
        <v>54</v>
      </c>
      <c r="S9" s="30">
        <v>46</v>
      </c>
      <c r="T9" s="30">
        <v>20</v>
      </c>
      <c r="U9" s="30">
        <v>34</v>
      </c>
      <c r="V9" s="30">
        <v>7</v>
      </c>
      <c r="W9" s="30">
        <v>42</v>
      </c>
      <c r="X9" s="30">
        <v>56</v>
      </c>
      <c r="Y9" s="30">
        <v>129</v>
      </c>
      <c r="Z9" s="30">
        <v>111</v>
      </c>
      <c r="AA9" s="30">
        <v>14</v>
      </c>
      <c r="AB9" s="30">
        <v>43</v>
      </c>
      <c r="AC9" s="30">
        <v>162</v>
      </c>
      <c r="AD9" s="30">
        <v>28</v>
      </c>
      <c r="AE9" s="30">
        <v>64</v>
      </c>
      <c r="AF9" s="30">
        <v>14</v>
      </c>
      <c r="AG9" s="30">
        <v>58</v>
      </c>
      <c r="AH9" s="30">
        <v>45</v>
      </c>
      <c r="AI9" s="30">
        <v>110</v>
      </c>
      <c r="AJ9" s="30">
        <v>53</v>
      </c>
      <c r="AK9" s="30">
        <v>36</v>
      </c>
      <c r="AL9" s="30">
        <v>96</v>
      </c>
      <c r="AM9" s="30">
        <v>49</v>
      </c>
      <c r="AN9" s="30">
        <v>902</v>
      </c>
      <c r="AO9" s="30">
        <v>59</v>
      </c>
      <c r="AP9" s="30">
        <v>6</v>
      </c>
      <c r="AQ9" s="30">
        <v>13</v>
      </c>
      <c r="AR9" s="30">
        <v>29</v>
      </c>
      <c r="AS9" s="30">
        <v>31</v>
      </c>
      <c r="AT9" s="30">
        <v>181</v>
      </c>
      <c r="AU9" s="30">
        <v>77</v>
      </c>
      <c r="AV9" s="30">
        <v>8</v>
      </c>
      <c r="AW9" s="30">
        <v>100</v>
      </c>
      <c r="AX9" s="30">
        <v>9</v>
      </c>
      <c r="AY9" s="30">
        <v>6</v>
      </c>
      <c r="AZ9" s="30">
        <v>63</v>
      </c>
      <c r="BA9" s="30">
        <v>46</v>
      </c>
      <c r="BB9" s="30">
        <v>7</v>
      </c>
      <c r="BC9" s="30">
        <v>12</v>
      </c>
      <c r="BD9" s="30">
        <v>42</v>
      </c>
      <c r="BE9" s="30">
        <v>0</v>
      </c>
      <c r="BF9" s="30">
        <v>0</v>
      </c>
      <c r="BG9" s="30">
        <v>0</v>
      </c>
      <c r="BH9" s="30">
        <v>1</v>
      </c>
      <c r="BI9" s="30">
        <v>8</v>
      </c>
      <c r="BJ9" s="30">
        <v>0</v>
      </c>
      <c r="BK9" s="30">
        <v>3</v>
      </c>
      <c r="BL9" s="30">
        <v>2</v>
      </c>
      <c r="BM9" s="30">
        <v>0</v>
      </c>
      <c r="BN9" s="30">
        <v>1</v>
      </c>
      <c r="BO9" s="31">
        <f t="shared" si="0"/>
        <v>69</v>
      </c>
      <c r="BP9" s="30">
        <v>99</v>
      </c>
      <c r="BQ9" s="31">
        <f t="shared" si="1"/>
        <v>148</v>
      </c>
      <c r="BR9" s="32">
        <v>5804</v>
      </c>
      <c r="BS9" s="30">
        <f t="shared" si="2"/>
        <v>5804</v>
      </c>
      <c r="BT9" s="30">
        <v>0</v>
      </c>
      <c r="BU9" s="42">
        <v>30317</v>
      </c>
      <c r="DA9"/>
    </row>
    <row r="10" spans="1:107" x14ac:dyDescent="0.3">
      <c r="B10" s="64" t="s">
        <v>433</v>
      </c>
      <c r="C10" s="21" t="s">
        <v>443</v>
      </c>
      <c r="D10" s="30">
        <v>23</v>
      </c>
      <c r="E10" s="30">
        <v>121</v>
      </c>
      <c r="F10" s="30">
        <v>121</v>
      </c>
      <c r="G10" s="30">
        <v>27</v>
      </c>
      <c r="H10" s="30">
        <v>1330</v>
      </c>
      <c r="I10" s="30">
        <v>141</v>
      </c>
      <c r="J10" s="30">
        <v>33</v>
      </c>
      <c r="K10" s="30">
        <v>8</v>
      </c>
      <c r="L10" s="30">
        <v>87</v>
      </c>
      <c r="M10" s="30">
        <v>35</v>
      </c>
      <c r="N10" s="30">
        <v>87</v>
      </c>
      <c r="O10" s="30">
        <v>295</v>
      </c>
      <c r="P10" s="30">
        <v>139</v>
      </c>
      <c r="Q10" s="30">
        <v>43</v>
      </c>
      <c r="R10" s="30">
        <v>56</v>
      </c>
      <c r="S10" s="30">
        <v>44</v>
      </c>
      <c r="T10" s="30">
        <v>17</v>
      </c>
      <c r="U10" s="30">
        <v>26</v>
      </c>
      <c r="V10" s="30">
        <v>20</v>
      </c>
      <c r="W10" s="30">
        <v>35</v>
      </c>
      <c r="X10" s="30">
        <v>41</v>
      </c>
      <c r="Y10" s="30">
        <v>113</v>
      </c>
      <c r="Z10" s="30">
        <v>88</v>
      </c>
      <c r="AA10" s="30">
        <v>17</v>
      </c>
      <c r="AB10" s="30">
        <v>57</v>
      </c>
      <c r="AC10" s="30">
        <v>150</v>
      </c>
      <c r="AD10" s="30">
        <v>34</v>
      </c>
      <c r="AE10" s="30">
        <v>85</v>
      </c>
      <c r="AF10" s="30">
        <v>16</v>
      </c>
      <c r="AG10" s="30">
        <v>40</v>
      </c>
      <c r="AH10" s="30">
        <v>41</v>
      </c>
      <c r="AI10" s="30">
        <v>100</v>
      </c>
      <c r="AJ10" s="30">
        <v>40</v>
      </c>
      <c r="AK10" s="30">
        <v>28</v>
      </c>
      <c r="AL10" s="30">
        <v>69</v>
      </c>
      <c r="AM10" s="30">
        <v>69</v>
      </c>
      <c r="AN10" s="30">
        <v>834</v>
      </c>
      <c r="AO10" s="30">
        <v>52</v>
      </c>
      <c r="AP10" s="30">
        <v>5</v>
      </c>
      <c r="AQ10" s="30">
        <v>18</v>
      </c>
      <c r="AR10" s="30">
        <v>27</v>
      </c>
      <c r="AS10" s="30">
        <v>23</v>
      </c>
      <c r="AT10" s="30">
        <v>196</v>
      </c>
      <c r="AU10" s="30">
        <v>71</v>
      </c>
      <c r="AV10" s="30">
        <v>2</v>
      </c>
      <c r="AW10" s="30">
        <v>54</v>
      </c>
      <c r="AX10" s="30">
        <v>8</v>
      </c>
      <c r="AY10" s="30">
        <v>7</v>
      </c>
      <c r="AZ10" s="30">
        <v>64</v>
      </c>
      <c r="BA10" s="30">
        <v>44</v>
      </c>
      <c r="BB10" s="30">
        <v>5</v>
      </c>
      <c r="BC10" s="30">
        <v>7</v>
      </c>
      <c r="BD10" s="30">
        <v>40</v>
      </c>
      <c r="BE10" s="30">
        <v>0</v>
      </c>
      <c r="BF10" s="30">
        <v>0</v>
      </c>
      <c r="BG10" s="30">
        <v>0</v>
      </c>
      <c r="BH10" s="30">
        <v>0</v>
      </c>
      <c r="BI10" s="30">
        <v>5</v>
      </c>
      <c r="BJ10" s="30">
        <v>0</v>
      </c>
      <c r="BK10" s="30">
        <v>1</v>
      </c>
      <c r="BL10" s="30">
        <v>1</v>
      </c>
      <c r="BM10" s="30">
        <v>0</v>
      </c>
      <c r="BN10" s="30">
        <v>0</v>
      </c>
      <c r="BO10" s="31">
        <f t="shared" si="0"/>
        <v>54</v>
      </c>
      <c r="BP10" s="30">
        <v>79</v>
      </c>
      <c r="BQ10" s="31">
        <f t="shared" si="1"/>
        <v>130</v>
      </c>
      <c r="BR10" s="32">
        <v>5349</v>
      </c>
      <c r="BS10" s="30">
        <f t="shared" si="2"/>
        <v>5349</v>
      </c>
      <c r="BT10" s="30">
        <v>0</v>
      </c>
      <c r="BU10" s="42">
        <v>30345</v>
      </c>
      <c r="DA10"/>
    </row>
    <row r="11" spans="1:107" x14ac:dyDescent="0.3">
      <c r="B11" s="64" t="s">
        <v>434</v>
      </c>
      <c r="C11" s="21" t="s">
        <v>444</v>
      </c>
      <c r="D11" s="30">
        <v>26</v>
      </c>
      <c r="E11" s="30">
        <v>108</v>
      </c>
      <c r="F11" s="30">
        <v>116</v>
      </c>
      <c r="G11" s="30">
        <v>21</v>
      </c>
      <c r="H11" s="30">
        <v>1199</v>
      </c>
      <c r="I11" s="30">
        <v>144</v>
      </c>
      <c r="J11" s="30">
        <v>26</v>
      </c>
      <c r="K11" s="30">
        <v>7</v>
      </c>
      <c r="L11" s="30">
        <v>100</v>
      </c>
      <c r="M11" s="30">
        <v>39</v>
      </c>
      <c r="N11" s="30">
        <v>54</v>
      </c>
      <c r="O11" s="30">
        <v>248</v>
      </c>
      <c r="P11" s="30">
        <v>126</v>
      </c>
      <c r="Q11" s="30">
        <v>54</v>
      </c>
      <c r="R11" s="30">
        <v>50</v>
      </c>
      <c r="S11" s="30">
        <v>40</v>
      </c>
      <c r="T11" s="30">
        <v>7</v>
      </c>
      <c r="U11" s="30">
        <v>29</v>
      </c>
      <c r="V11" s="30">
        <v>13</v>
      </c>
      <c r="W11" s="30">
        <v>34</v>
      </c>
      <c r="X11" s="30">
        <v>38</v>
      </c>
      <c r="Y11" s="30">
        <v>99</v>
      </c>
      <c r="Z11" s="30">
        <v>104</v>
      </c>
      <c r="AA11" s="30">
        <v>12</v>
      </c>
      <c r="AB11" s="30">
        <v>45</v>
      </c>
      <c r="AC11" s="30">
        <v>169</v>
      </c>
      <c r="AD11" s="30">
        <v>28</v>
      </c>
      <c r="AE11" s="30">
        <v>80</v>
      </c>
      <c r="AF11" s="30">
        <v>9</v>
      </c>
      <c r="AG11" s="30">
        <v>37</v>
      </c>
      <c r="AH11" s="30">
        <v>34</v>
      </c>
      <c r="AI11" s="30">
        <v>85</v>
      </c>
      <c r="AJ11" s="30">
        <v>27</v>
      </c>
      <c r="AK11" s="30">
        <v>24</v>
      </c>
      <c r="AL11" s="30">
        <v>68</v>
      </c>
      <c r="AM11" s="30">
        <v>46</v>
      </c>
      <c r="AN11" s="30">
        <v>772</v>
      </c>
      <c r="AO11" s="30">
        <v>53</v>
      </c>
      <c r="AP11" s="30">
        <v>6</v>
      </c>
      <c r="AQ11" s="30">
        <v>13</v>
      </c>
      <c r="AR11" s="30">
        <v>19</v>
      </c>
      <c r="AS11" s="30">
        <v>27</v>
      </c>
      <c r="AT11" s="30">
        <v>138</v>
      </c>
      <c r="AU11" s="30">
        <v>89</v>
      </c>
      <c r="AV11" s="30">
        <v>6</v>
      </c>
      <c r="AW11" s="30">
        <v>81</v>
      </c>
      <c r="AX11" s="30">
        <v>19</v>
      </c>
      <c r="AY11" s="30">
        <v>6</v>
      </c>
      <c r="AZ11" s="30">
        <v>39</v>
      </c>
      <c r="BA11" s="30">
        <v>43</v>
      </c>
      <c r="BB11" s="30">
        <v>3</v>
      </c>
      <c r="BC11" s="30">
        <v>12</v>
      </c>
      <c r="BD11" s="30">
        <v>35</v>
      </c>
      <c r="BE11" s="30">
        <v>1</v>
      </c>
      <c r="BF11" s="30">
        <v>1</v>
      </c>
      <c r="BG11" s="30">
        <v>1</v>
      </c>
      <c r="BH11" s="30">
        <v>0</v>
      </c>
      <c r="BI11" s="30">
        <v>6</v>
      </c>
      <c r="BJ11" s="30">
        <v>3</v>
      </c>
      <c r="BK11" s="30">
        <v>0</v>
      </c>
      <c r="BL11" s="30">
        <v>0</v>
      </c>
      <c r="BM11" s="30">
        <v>0</v>
      </c>
      <c r="BN11" s="30">
        <v>0</v>
      </c>
      <c r="BO11" s="31">
        <f t="shared" si="0"/>
        <v>59</v>
      </c>
      <c r="BP11" s="30">
        <v>75</v>
      </c>
      <c r="BQ11" s="31">
        <f t="shared" si="1"/>
        <v>126</v>
      </c>
      <c r="BR11" s="32">
        <v>4920</v>
      </c>
      <c r="BS11" s="30">
        <f t="shared" si="2"/>
        <v>4920</v>
      </c>
      <c r="BT11" s="30">
        <v>0</v>
      </c>
      <c r="BU11" s="42">
        <v>30373</v>
      </c>
      <c r="DA11"/>
    </row>
    <row r="12" spans="1:107" x14ac:dyDescent="0.3">
      <c r="B12" s="64" t="s">
        <v>435</v>
      </c>
      <c r="C12" s="21" t="s">
        <v>445</v>
      </c>
      <c r="D12" s="30">
        <v>37</v>
      </c>
      <c r="E12" s="30">
        <v>169</v>
      </c>
      <c r="F12" s="30">
        <v>144</v>
      </c>
      <c r="G12" s="30">
        <v>37</v>
      </c>
      <c r="H12" s="30">
        <v>1686</v>
      </c>
      <c r="I12" s="30">
        <v>179</v>
      </c>
      <c r="J12" s="30">
        <v>33</v>
      </c>
      <c r="K12" s="30">
        <v>1</v>
      </c>
      <c r="L12" s="30">
        <v>145</v>
      </c>
      <c r="M12" s="30">
        <v>46</v>
      </c>
      <c r="N12" s="30">
        <v>88</v>
      </c>
      <c r="O12" s="30">
        <v>472</v>
      </c>
      <c r="P12" s="30">
        <v>163</v>
      </c>
      <c r="Q12" s="30">
        <v>60</v>
      </c>
      <c r="R12" s="30">
        <v>53</v>
      </c>
      <c r="S12" s="30">
        <v>60</v>
      </c>
      <c r="T12" s="30">
        <v>25</v>
      </c>
      <c r="U12" s="30">
        <v>52</v>
      </c>
      <c r="V12" s="30">
        <v>15</v>
      </c>
      <c r="W12" s="30">
        <v>49</v>
      </c>
      <c r="X12" s="30">
        <v>63</v>
      </c>
      <c r="Y12" s="30">
        <v>125</v>
      </c>
      <c r="Z12" s="30">
        <v>132</v>
      </c>
      <c r="AA12" s="30">
        <v>21</v>
      </c>
      <c r="AB12" s="30">
        <v>60</v>
      </c>
      <c r="AC12" s="30">
        <v>233</v>
      </c>
      <c r="AD12" s="30">
        <v>39</v>
      </c>
      <c r="AE12" s="30">
        <v>118</v>
      </c>
      <c r="AF12" s="30">
        <v>17</v>
      </c>
      <c r="AG12" s="30">
        <v>57</v>
      </c>
      <c r="AH12" s="30">
        <v>44</v>
      </c>
      <c r="AI12" s="30">
        <v>112</v>
      </c>
      <c r="AJ12" s="30">
        <v>45</v>
      </c>
      <c r="AK12" s="30">
        <v>39</v>
      </c>
      <c r="AL12" s="30">
        <v>86</v>
      </c>
      <c r="AM12" s="30">
        <v>64</v>
      </c>
      <c r="AN12" s="30">
        <v>1199</v>
      </c>
      <c r="AO12" s="30">
        <v>66</v>
      </c>
      <c r="AP12" s="30">
        <v>3</v>
      </c>
      <c r="AQ12" s="30">
        <v>32</v>
      </c>
      <c r="AR12" s="30">
        <v>45</v>
      </c>
      <c r="AS12" s="30">
        <v>45</v>
      </c>
      <c r="AT12" s="30">
        <v>226</v>
      </c>
      <c r="AU12" s="30">
        <v>90</v>
      </c>
      <c r="AV12" s="30">
        <v>6</v>
      </c>
      <c r="AW12" s="30">
        <v>86</v>
      </c>
      <c r="AX12" s="30">
        <v>10</v>
      </c>
      <c r="AY12" s="30">
        <v>11</v>
      </c>
      <c r="AZ12" s="30">
        <v>78</v>
      </c>
      <c r="BA12" s="30">
        <v>51</v>
      </c>
      <c r="BB12" s="30">
        <v>9</v>
      </c>
      <c r="BC12" s="30">
        <v>15</v>
      </c>
      <c r="BD12" s="30">
        <v>53</v>
      </c>
      <c r="BE12" s="30">
        <v>0</v>
      </c>
      <c r="BF12" s="30">
        <v>0</v>
      </c>
      <c r="BG12" s="30">
        <v>0</v>
      </c>
      <c r="BH12" s="30">
        <v>1</v>
      </c>
      <c r="BI12" s="30">
        <v>3</v>
      </c>
      <c r="BJ12" s="30">
        <v>0</v>
      </c>
      <c r="BK12" s="30">
        <v>1</v>
      </c>
      <c r="BL12" s="30">
        <v>0</v>
      </c>
      <c r="BM12" s="30">
        <v>0</v>
      </c>
      <c r="BN12" s="30">
        <v>0</v>
      </c>
      <c r="BO12" s="31">
        <f t="shared" si="0"/>
        <v>73</v>
      </c>
      <c r="BP12" s="30">
        <v>117</v>
      </c>
      <c r="BQ12" s="31">
        <f t="shared" si="1"/>
        <v>145</v>
      </c>
      <c r="BR12" s="32">
        <v>7061</v>
      </c>
      <c r="BS12" s="30">
        <f t="shared" si="2"/>
        <v>7061</v>
      </c>
      <c r="BT12" s="30">
        <v>0</v>
      </c>
      <c r="BU12" s="42">
        <v>30408</v>
      </c>
      <c r="DA12"/>
    </row>
    <row r="13" spans="1:107" x14ac:dyDescent="0.3">
      <c r="B13" s="64" t="s">
        <v>436</v>
      </c>
      <c r="C13" s="21" t="s">
        <v>446</v>
      </c>
      <c r="D13" s="30">
        <v>18</v>
      </c>
      <c r="E13" s="30">
        <v>151</v>
      </c>
      <c r="F13" s="30">
        <v>119</v>
      </c>
      <c r="G13" s="30">
        <v>33</v>
      </c>
      <c r="H13" s="30">
        <v>1334</v>
      </c>
      <c r="I13" s="30">
        <v>133</v>
      </c>
      <c r="J13" s="30">
        <v>34</v>
      </c>
      <c r="K13" s="30">
        <v>6</v>
      </c>
      <c r="L13" s="30">
        <v>101</v>
      </c>
      <c r="M13" s="30">
        <v>34</v>
      </c>
      <c r="N13" s="30">
        <v>84</v>
      </c>
      <c r="O13" s="30">
        <v>347</v>
      </c>
      <c r="P13" s="30">
        <v>119</v>
      </c>
      <c r="Q13" s="30">
        <v>41</v>
      </c>
      <c r="R13" s="30">
        <v>53</v>
      </c>
      <c r="S13" s="30">
        <v>47</v>
      </c>
      <c r="T13" s="30">
        <v>14</v>
      </c>
      <c r="U13" s="30">
        <v>33</v>
      </c>
      <c r="V13" s="30">
        <v>9</v>
      </c>
      <c r="W13" s="30">
        <v>36</v>
      </c>
      <c r="X13" s="30">
        <v>54</v>
      </c>
      <c r="Y13" s="30">
        <v>126</v>
      </c>
      <c r="Z13" s="30">
        <v>82</v>
      </c>
      <c r="AA13" s="30">
        <v>18</v>
      </c>
      <c r="AB13" s="30">
        <v>65</v>
      </c>
      <c r="AC13" s="30">
        <v>188</v>
      </c>
      <c r="AD13" s="30">
        <v>31</v>
      </c>
      <c r="AE13" s="30">
        <v>92</v>
      </c>
      <c r="AF13" s="30">
        <v>15</v>
      </c>
      <c r="AG13" s="30">
        <v>51</v>
      </c>
      <c r="AH13" s="30">
        <v>51</v>
      </c>
      <c r="AI13" s="30">
        <v>79</v>
      </c>
      <c r="AJ13" s="30">
        <v>39</v>
      </c>
      <c r="AK13" s="30">
        <v>28</v>
      </c>
      <c r="AL13" s="30">
        <v>78</v>
      </c>
      <c r="AM13" s="30">
        <v>46</v>
      </c>
      <c r="AN13" s="30">
        <v>920</v>
      </c>
      <c r="AO13" s="30">
        <v>53</v>
      </c>
      <c r="AP13" s="30">
        <v>10</v>
      </c>
      <c r="AQ13" s="30">
        <v>23</v>
      </c>
      <c r="AR13" s="30">
        <v>27</v>
      </c>
      <c r="AS13" s="30">
        <v>32</v>
      </c>
      <c r="AT13" s="30">
        <v>195</v>
      </c>
      <c r="AU13" s="30">
        <v>79</v>
      </c>
      <c r="AV13" s="30">
        <v>8</v>
      </c>
      <c r="AW13" s="30">
        <v>88</v>
      </c>
      <c r="AX13" s="30">
        <v>9</v>
      </c>
      <c r="AY13" s="30">
        <v>8</v>
      </c>
      <c r="AZ13" s="30">
        <v>63</v>
      </c>
      <c r="BA13" s="30">
        <v>41</v>
      </c>
      <c r="BB13" s="30">
        <v>4</v>
      </c>
      <c r="BC13" s="30">
        <v>9</v>
      </c>
      <c r="BD13" s="30">
        <v>37</v>
      </c>
      <c r="BE13" s="30">
        <v>0</v>
      </c>
      <c r="BF13" s="30">
        <v>0</v>
      </c>
      <c r="BG13" s="30">
        <v>0</v>
      </c>
      <c r="BH13" s="30">
        <v>1</v>
      </c>
      <c r="BI13" s="30">
        <v>5</v>
      </c>
      <c r="BJ13" s="30">
        <v>0</v>
      </c>
      <c r="BK13" s="30">
        <v>0</v>
      </c>
      <c r="BL13" s="30">
        <v>3</v>
      </c>
      <c r="BM13" s="30">
        <v>0</v>
      </c>
      <c r="BN13" s="30">
        <v>0</v>
      </c>
      <c r="BO13" s="31">
        <f t="shared" si="0"/>
        <v>55</v>
      </c>
      <c r="BP13" s="30">
        <v>101</v>
      </c>
      <c r="BQ13" s="31">
        <f t="shared" si="1"/>
        <v>102</v>
      </c>
      <c r="BR13" s="32">
        <v>5607</v>
      </c>
      <c r="BS13" s="30">
        <f t="shared" si="2"/>
        <v>5607</v>
      </c>
      <c r="BT13" s="30">
        <v>0</v>
      </c>
      <c r="BU13" s="42">
        <v>30436</v>
      </c>
      <c r="DA13"/>
    </row>
    <row r="14" spans="1:107" x14ac:dyDescent="0.3">
      <c r="B14" s="64" t="s">
        <v>437</v>
      </c>
      <c r="C14" s="21" t="s">
        <v>447</v>
      </c>
      <c r="D14" s="30">
        <v>21</v>
      </c>
      <c r="E14" s="30">
        <v>127</v>
      </c>
      <c r="F14" s="30">
        <v>133</v>
      </c>
      <c r="G14" s="30">
        <v>34</v>
      </c>
      <c r="H14" s="30">
        <v>1228</v>
      </c>
      <c r="I14" s="30">
        <v>129</v>
      </c>
      <c r="J14" s="30">
        <v>29</v>
      </c>
      <c r="K14" s="30">
        <v>7</v>
      </c>
      <c r="L14" s="30">
        <v>94</v>
      </c>
      <c r="M14" s="30">
        <v>34</v>
      </c>
      <c r="N14" s="30">
        <v>67</v>
      </c>
      <c r="O14" s="30">
        <v>305</v>
      </c>
      <c r="P14" s="30">
        <v>138</v>
      </c>
      <c r="Q14" s="30">
        <v>59</v>
      </c>
      <c r="R14" s="30">
        <v>48</v>
      </c>
      <c r="S14" s="30">
        <v>40</v>
      </c>
      <c r="T14" s="30">
        <v>10</v>
      </c>
      <c r="U14" s="30">
        <v>39</v>
      </c>
      <c r="V14" s="30">
        <v>5</v>
      </c>
      <c r="W14" s="30">
        <v>32</v>
      </c>
      <c r="X14" s="30">
        <v>50</v>
      </c>
      <c r="Y14" s="30">
        <v>103</v>
      </c>
      <c r="Z14" s="30">
        <v>82</v>
      </c>
      <c r="AA14" s="30">
        <v>23</v>
      </c>
      <c r="AB14" s="30">
        <v>57</v>
      </c>
      <c r="AC14" s="30">
        <v>140</v>
      </c>
      <c r="AD14" s="30">
        <v>34</v>
      </c>
      <c r="AE14" s="30">
        <v>92</v>
      </c>
      <c r="AF14" s="30">
        <v>13</v>
      </c>
      <c r="AG14" s="30">
        <v>41</v>
      </c>
      <c r="AH14" s="30">
        <v>47</v>
      </c>
      <c r="AI14" s="30">
        <v>74</v>
      </c>
      <c r="AJ14" s="30">
        <v>45</v>
      </c>
      <c r="AK14" s="30">
        <v>27</v>
      </c>
      <c r="AL14" s="30">
        <v>58</v>
      </c>
      <c r="AM14" s="30">
        <v>47</v>
      </c>
      <c r="AN14" s="30">
        <v>827</v>
      </c>
      <c r="AO14" s="30">
        <v>51</v>
      </c>
      <c r="AP14" s="30">
        <v>7</v>
      </c>
      <c r="AQ14" s="30">
        <v>19</v>
      </c>
      <c r="AR14" s="30">
        <v>14</v>
      </c>
      <c r="AS14" s="30">
        <v>22</v>
      </c>
      <c r="AT14" s="30">
        <v>153</v>
      </c>
      <c r="AU14" s="30">
        <v>86</v>
      </c>
      <c r="AV14" s="30">
        <v>3</v>
      </c>
      <c r="AW14" s="30">
        <v>58</v>
      </c>
      <c r="AX14" s="30">
        <v>10</v>
      </c>
      <c r="AY14" s="30">
        <v>6</v>
      </c>
      <c r="AZ14" s="30">
        <v>49</v>
      </c>
      <c r="BA14" s="30">
        <v>43</v>
      </c>
      <c r="BB14" s="30">
        <v>3</v>
      </c>
      <c r="BC14" s="30">
        <v>5</v>
      </c>
      <c r="BD14" s="30">
        <v>30</v>
      </c>
      <c r="BE14" s="30">
        <v>1</v>
      </c>
      <c r="BF14" s="30">
        <v>0</v>
      </c>
      <c r="BG14" s="30">
        <v>1</v>
      </c>
      <c r="BH14" s="30">
        <v>0</v>
      </c>
      <c r="BI14" s="30">
        <v>9</v>
      </c>
      <c r="BJ14" s="30">
        <v>0</v>
      </c>
      <c r="BK14" s="30">
        <v>0</v>
      </c>
      <c r="BL14" s="30">
        <v>0</v>
      </c>
      <c r="BM14" s="30">
        <v>0</v>
      </c>
      <c r="BN14" s="30">
        <v>0</v>
      </c>
      <c r="BO14" s="31">
        <f t="shared" si="0"/>
        <v>46</v>
      </c>
      <c r="BP14" s="30">
        <v>69</v>
      </c>
      <c r="BQ14" s="31">
        <f t="shared" si="1"/>
        <v>127</v>
      </c>
      <c r="BR14" s="32">
        <v>5105</v>
      </c>
      <c r="BS14" s="30">
        <f t="shared" si="2"/>
        <v>5105</v>
      </c>
      <c r="BT14" s="30">
        <v>0</v>
      </c>
      <c r="BU14" s="42">
        <v>30464</v>
      </c>
      <c r="DA14"/>
    </row>
    <row r="15" spans="1:107" x14ac:dyDescent="0.3">
      <c r="B15" s="64" t="s">
        <v>92</v>
      </c>
      <c r="C15" s="21" t="s">
        <v>448</v>
      </c>
      <c r="D15" s="30">
        <v>37</v>
      </c>
      <c r="E15" s="30">
        <v>158</v>
      </c>
      <c r="F15" s="30">
        <v>156</v>
      </c>
      <c r="G15" s="30">
        <v>37</v>
      </c>
      <c r="H15" s="30">
        <v>1554</v>
      </c>
      <c r="I15" s="30">
        <v>203</v>
      </c>
      <c r="J15" s="30">
        <v>33</v>
      </c>
      <c r="K15" s="30">
        <v>6</v>
      </c>
      <c r="L15" s="30">
        <v>125</v>
      </c>
      <c r="M15" s="30">
        <v>52</v>
      </c>
      <c r="N15" s="30">
        <v>81</v>
      </c>
      <c r="O15" s="30">
        <v>341</v>
      </c>
      <c r="P15" s="30">
        <v>160</v>
      </c>
      <c r="Q15" s="30">
        <v>60</v>
      </c>
      <c r="R15" s="30">
        <v>47</v>
      </c>
      <c r="S15" s="30">
        <v>60</v>
      </c>
      <c r="T15" s="30">
        <v>24</v>
      </c>
      <c r="U15" s="30">
        <v>53</v>
      </c>
      <c r="V15" s="30">
        <v>12</v>
      </c>
      <c r="W15" s="30">
        <v>42</v>
      </c>
      <c r="X15" s="30">
        <v>43</v>
      </c>
      <c r="Y15" s="30">
        <v>130</v>
      </c>
      <c r="Z15" s="30">
        <v>122</v>
      </c>
      <c r="AA15" s="30">
        <v>13</v>
      </c>
      <c r="AB15" s="30">
        <v>65</v>
      </c>
      <c r="AC15" s="30">
        <v>209</v>
      </c>
      <c r="AD15" s="30">
        <v>47</v>
      </c>
      <c r="AE15" s="30">
        <v>96</v>
      </c>
      <c r="AF15" s="30">
        <v>18</v>
      </c>
      <c r="AG15" s="30">
        <v>56</v>
      </c>
      <c r="AH15" s="30">
        <v>75</v>
      </c>
      <c r="AI15" s="30">
        <v>114</v>
      </c>
      <c r="AJ15" s="30">
        <v>49</v>
      </c>
      <c r="AK15" s="30">
        <v>36</v>
      </c>
      <c r="AL15" s="30">
        <v>80</v>
      </c>
      <c r="AM15" s="30">
        <v>47</v>
      </c>
      <c r="AN15" s="30">
        <v>937</v>
      </c>
      <c r="AO15" s="30">
        <v>61</v>
      </c>
      <c r="AP15" s="30">
        <v>10</v>
      </c>
      <c r="AQ15" s="30">
        <v>33</v>
      </c>
      <c r="AR15" s="30">
        <v>22</v>
      </c>
      <c r="AS15" s="30">
        <v>42</v>
      </c>
      <c r="AT15" s="30">
        <v>237</v>
      </c>
      <c r="AU15" s="30">
        <v>110</v>
      </c>
      <c r="AV15" s="30">
        <v>7</v>
      </c>
      <c r="AW15" s="30">
        <v>78</v>
      </c>
      <c r="AX15" s="30">
        <v>8</v>
      </c>
      <c r="AY15" s="30">
        <v>7</v>
      </c>
      <c r="AZ15" s="30">
        <v>71</v>
      </c>
      <c r="BA15" s="30">
        <v>59</v>
      </c>
      <c r="BB15" s="30">
        <v>6</v>
      </c>
      <c r="BC15" s="30">
        <v>15</v>
      </c>
      <c r="BD15" s="30">
        <v>47</v>
      </c>
      <c r="BE15" s="30">
        <v>1</v>
      </c>
      <c r="BF15" s="30">
        <v>1</v>
      </c>
      <c r="BG15" s="30">
        <v>2</v>
      </c>
      <c r="BH15" s="30">
        <v>1</v>
      </c>
      <c r="BI15" s="30">
        <v>3</v>
      </c>
      <c r="BJ15" s="30">
        <v>0</v>
      </c>
      <c r="BK15" s="30">
        <v>1</v>
      </c>
      <c r="BL15" s="30">
        <v>2</v>
      </c>
      <c r="BM15" s="30">
        <v>0</v>
      </c>
      <c r="BN15" s="30">
        <v>0</v>
      </c>
      <c r="BO15" s="31">
        <f t="shared" si="0"/>
        <v>73</v>
      </c>
      <c r="BP15" s="30">
        <v>66</v>
      </c>
      <c r="BQ15" s="31">
        <f t="shared" si="1"/>
        <v>148</v>
      </c>
      <c r="BR15" s="32">
        <v>6416</v>
      </c>
      <c r="BS15" s="30">
        <f t="shared" si="2"/>
        <v>6416</v>
      </c>
      <c r="BT15" s="30">
        <v>0</v>
      </c>
      <c r="BU15" s="42">
        <v>30499</v>
      </c>
      <c r="BW15">
        <f>SUM(BR4:BR15)</f>
        <v>71341</v>
      </c>
      <c r="CD15">
        <f>SUM(H4:H15)</f>
        <v>17382</v>
      </c>
      <c r="CE15">
        <f>SUM(AN4:AN15)</f>
        <v>11258</v>
      </c>
      <c r="CF15">
        <f>SUM(AT4:AT15)</f>
        <v>2386</v>
      </c>
      <c r="CG15">
        <f>SUM(F4:F15)</f>
        <v>1678</v>
      </c>
      <c r="CH15">
        <f>SUM(O4:O15)</f>
        <v>3949</v>
      </c>
      <c r="DA15"/>
      <c r="DB15" s="6">
        <f t="shared" ref="DB15:DB78" si="3">AVERAGE(BS4:BS15)</f>
        <v>5945.083333333333</v>
      </c>
    </row>
    <row r="16" spans="1:107" x14ac:dyDescent="0.3">
      <c r="B16" s="65" t="s">
        <v>93</v>
      </c>
      <c r="C16" s="33" t="s">
        <v>449</v>
      </c>
      <c r="D16" s="34">
        <v>35</v>
      </c>
      <c r="E16" s="34">
        <v>176.5</v>
      </c>
      <c r="F16" s="34">
        <v>158.5</v>
      </c>
      <c r="G16" s="34">
        <v>40</v>
      </c>
      <c r="H16" s="34">
        <v>1650.5</v>
      </c>
      <c r="I16" s="34">
        <v>214.5</v>
      </c>
      <c r="J16" s="34">
        <v>35</v>
      </c>
      <c r="K16" s="34">
        <v>6</v>
      </c>
      <c r="L16" s="34">
        <v>142.5</v>
      </c>
      <c r="M16" s="34">
        <v>47.5</v>
      </c>
      <c r="N16" s="34">
        <v>98</v>
      </c>
      <c r="O16" s="34">
        <v>376</v>
      </c>
      <c r="P16" s="34">
        <v>187.5</v>
      </c>
      <c r="Q16" s="34">
        <v>64</v>
      </c>
      <c r="R16" s="34">
        <v>55</v>
      </c>
      <c r="S16" s="34">
        <v>59.5</v>
      </c>
      <c r="T16" s="34">
        <v>21.5</v>
      </c>
      <c r="U16" s="34">
        <v>51.5</v>
      </c>
      <c r="V16" s="34">
        <v>11.5</v>
      </c>
      <c r="W16" s="34">
        <v>52</v>
      </c>
      <c r="X16" s="34">
        <v>55.5</v>
      </c>
      <c r="Y16" s="34">
        <v>136</v>
      </c>
      <c r="Z16" s="34">
        <v>137.5</v>
      </c>
      <c r="AA16" s="34">
        <v>20</v>
      </c>
      <c r="AB16" s="34">
        <v>76</v>
      </c>
      <c r="AC16" s="34">
        <v>208.5</v>
      </c>
      <c r="AD16" s="34">
        <v>44</v>
      </c>
      <c r="AE16" s="34">
        <v>94</v>
      </c>
      <c r="AF16" s="34">
        <v>14</v>
      </c>
      <c r="AG16" s="34">
        <v>69</v>
      </c>
      <c r="AH16" s="34">
        <v>68</v>
      </c>
      <c r="AI16" s="34">
        <v>109.5</v>
      </c>
      <c r="AJ16" s="34">
        <v>54.5</v>
      </c>
      <c r="AK16" s="34">
        <v>34.5</v>
      </c>
      <c r="AL16" s="34">
        <v>92</v>
      </c>
      <c r="AM16" s="34">
        <v>55</v>
      </c>
      <c r="AN16" s="34">
        <v>1038.5</v>
      </c>
      <c r="AO16" s="34">
        <v>77.5</v>
      </c>
      <c r="AP16" s="34">
        <v>9.5</v>
      </c>
      <c r="AQ16" s="34">
        <v>36</v>
      </c>
      <c r="AR16" s="34">
        <v>28.5</v>
      </c>
      <c r="AS16" s="34">
        <v>40.5</v>
      </c>
      <c r="AT16" s="34">
        <v>245.5</v>
      </c>
      <c r="AU16" s="34">
        <v>117</v>
      </c>
      <c r="AV16" s="34">
        <v>6</v>
      </c>
      <c r="AW16" s="34">
        <v>91</v>
      </c>
      <c r="AX16" s="34">
        <v>10.5</v>
      </c>
      <c r="AY16" s="34">
        <v>9</v>
      </c>
      <c r="AZ16" s="34">
        <v>80.5</v>
      </c>
      <c r="BA16" s="34">
        <v>59.5</v>
      </c>
      <c r="BB16" s="34">
        <v>5.5</v>
      </c>
      <c r="BC16" s="34">
        <v>13.5</v>
      </c>
      <c r="BD16" s="34">
        <v>53</v>
      </c>
      <c r="BE16" s="34">
        <v>1</v>
      </c>
      <c r="BF16" s="34">
        <v>0.5</v>
      </c>
      <c r="BG16" s="34">
        <v>1</v>
      </c>
      <c r="BH16" s="34">
        <v>1.5</v>
      </c>
      <c r="BI16" s="34">
        <v>6.5</v>
      </c>
      <c r="BJ16" s="34">
        <v>0</v>
      </c>
      <c r="BK16" s="34">
        <v>1</v>
      </c>
      <c r="BL16" s="34">
        <v>2.5</v>
      </c>
      <c r="BM16" s="34">
        <v>0.5</v>
      </c>
      <c r="BN16" s="34">
        <v>0</v>
      </c>
      <c r="BO16" s="31">
        <f t="shared" si="0"/>
        <v>81</v>
      </c>
      <c r="BP16" s="34">
        <v>71</v>
      </c>
      <c r="BQ16" s="31">
        <f t="shared" si="1"/>
        <v>171.5</v>
      </c>
      <c r="BR16" s="35">
        <v>6929</v>
      </c>
      <c r="BS16" s="30">
        <f t="shared" si="2"/>
        <v>6929</v>
      </c>
      <c r="BT16" s="30">
        <v>0</v>
      </c>
      <c r="BW16">
        <f t="shared" ref="BW16:BW79" si="4">SUM(BR5:BR16)</f>
        <v>72309</v>
      </c>
      <c r="CD16">
        <f t="shared" ref="CD16:CD79" si="5">SUM(H5:H16)</f>
        <v>17570.5</v>
      </c>
      <c r="CE16">
        <f t="shared" ref="CE16:CE79" si="6">SUM(AN5:AN16)</f>
        <v>11380.5</v>
      </c>
      <c r="CF16">
        <f t="shared" ref="CF16:CF79" si="7">SUM(AT5:AT16)</f>
        <v>2445.5</v>
      </c>
      <c r="CG16">
        <f t="shared" ref="CG16:CG79" si="8">SUM(F5:F16)</f>
        <v>1665.5</v>
      </c>
      <c r="CH16">
        <f t="shared" ref="CH16:CH79" si="9">SUM(O5:O16)</f>
        <v>4008</v>
      </c>
      <c r="DA16"/>
      <c r="DB16" s="6">
        <f t="shared" si="3"/>
        <v>6025.75</v>
      </c>
    </row>
    <row r="17" spans="2:106" x14ac:dyDescent="0.3">
      <c r="B17" s="64" t="s">
        <v>94</v>
      </c>
      <c r="C17" s="21" t="s">
        <v>438</v>
      </c>
      <c r="D17" s="30">
        <v>33</v>
      </c>
      <c r="E17" s="30">
        <v>195</v>
      </c>
      <c r="F17" s="30">
        <v>161</v>
      </c>
      <c r="G17" s="30">
        <v>43</v>
      </c>
      <c r="H17" s="30">
        <v>1747</v>
      </c>
      <c r="I17" s="30">
        <v>226</v>
      </c>
      <c r="J17" s="30">
        <v>37</v>
      </c>
      <c r="K17" s="30">
        <v>6</v>
      </c>
      <c r="L17" s="30">
        <v>160</v>
      </c>
      <c r="M17" s="30">
        <v>43</v>
      </c>
      <c r="N17" s="30">
        <v>115</v>
      </c>
      <c r="O17" s="30">
        <v>411</v>
      </c>
      <c r="P17" s="30">
        <v>215</v>
      </c>
      <c r="Q17" s="30">
        <v>68</v>
      </c>
      <c r="R17" s="30">
        <v>63</v>
      </c>
      <c r="S17" s="30">
        <v>59</v>
      </c>
      <c r="T17" s="30">
        <v>19</v>
      </c>
      <c r="U17" s="30">
        <v>50</v>
      </c>
      <c r="V17" s="30">
        <v>11</v>
      </c>
      <c r="W17" s="30">
        <v>62</v>
      </c>
      <c r="X17" s="30">
        <v>68</v>
      </c>
      <c r="Y17" s="30">
        <v>142</v>
      </c>
      <c r="Z17" s="30">
        <v>153</v>
      </c>
      <c r="AA17" s="30">
        <v>27</v>
      </c>
      <c r="AB17" s="30">
        <v>87</v>
      </c>
      <c r="AC17" s="30">
        <v>208</v>
      </c>
      <c r="AD17" s="30">
        <v>41</v>
      </c>
      <c r="AE17" s="30">
        <v>92</v>
      </c>
      <c r="AF17" s="30">
        <v>10</v>
      </c>
      <c r="AG17" s="30">
        <v>82</v>
      </c>
      <c r="AH17" s="30">
        <v>61</v>
      </c>
      <c r="AI17" s="30">
        <v>105</v>
      </c>
      <c r="AJ17" s="30">
        <v>60</v>
      </c>
      <c r="AK17" s="30">
        <v>33</v>
      </c>
      <c r="AL17" s="30">
        <v>104</v>
      </c>
      <c r="AM17" s="30">
        <v>63</v>
      </c>
      <c r="AN17" s="30">
        <v>1140</v>
      </c>
      <c r="AO17" s="30">
        <v>94</v>
      </c>
      <c r="AP17" s="30">
        <v>9</v>
      </c>
      <c r="AQ17" s="30">
        <v>39</v>
      </c>
      <c r="AR17" s="30">
        <v>35</v>
      </c>
      <c r="AS17" s="30">
        <v>39</v>
      </c>
      <c r="AT17" s="30">
        <v>254</v>
      </c>
      <c r="AU17" s="30">
        <v>124</v>
      </c>
      <c r="AV17" s="30">
        <v>5</v>
      </c>
      <c r="AW17" s="30">
        <v>104</v>
      </c>
      <c r="AX17" s="30">
        <v>13</v>
      </c>
      <c r="AY17" s="30">
        <v>11</v>
      </c>
      <c r="AZ17" s="30">
        <v>90</v>
      </c>
      <c r="BA17" s="30">
        <v>60</v>
      </c>
      <c r="BB17" s="30">
        <v>5</v>
      </c>
      <c r="BC17" s="30">
        <v>12</v>
      </c>
      <c r="BD17" s="30">
        <v>59</v>
      </c>
      <c r="BE17" s="30">
        <v>1</v>
      </c>
      <c r="BF17" s="30">
        <v>0</v>
      </c>
      <c r="BG17" s="30">
        <v>0</v>
      </c>
      <c r="BH17" s="30">
        <v>2</v>
      </c>
      <c r="BI17" s="30">
        <v>10</v>
      </c>
      <c r="BJ17" s="30">
        <v>0</v>
      </c>
      <c r="BK17" s="30">
        <v>1</v>
      </c>
      <c r="BL17" s="30">
        <v>3</v>
      </c>
      <c r="BM17" s="30">
        <v>1</v>
      </c>
      <c r="BN17" s="30">
        <v>0</v>
      </c>
      <c r="BO17" s="31">
        <f t="shared" si="0"/>
        <v>89</v>
      </c>
      <c r="BP17" s="30">
        <v>76</v>
      </c>
      <c r="BQ17" s="31">
        <f t="shared" si="1"/>
        <v>195</v>
      </c>
      <c r="BR17" s="32">
        <v>7442</v>
      </c>
      <c r="BS17" s="30">
        <f t="shared" si="2"/>
        <v>7442</v>
      </c>
      <c r="BT17" s="30">
        <v>0</v>
      </c>
      <c r="BU17" s="42">
        <v>30562</v>
      </c>
      <c r="BW17">
        <f t="shared" si="4"/>
        <v>73814</v>
      </c>
      <c r="CD17">
        <f t="shared" si="5"/>
        <v>17877.5</v>
      </c>
      <c r="CE17">
        <f t="shared" si="6"/>
        <v>11585.5</v>
      </c>
      <c r="CF17">
        <f t="shared" si="7"/>
        <v>2503.5</v>
      </c>
      <c r="CG17">
        <f t="shared" si="8"/>
        <v>1696.5</v>
      </c>
      <c r="CH17">
        <f t="shared" si="9"/>
        <v>4126</v>
      </c>
      <c r="DA17"/>
      <c r="DB17" s="6">
        <f t="shared" si="3"/>
        <v>6151.166666666667</v>
      </c>
    </row>
    <row r="18" spans="2:106" x14ac:dyDescent="0.3">
      <c r="B18" s="64" t="s">
        <v>95</v>
      </c>
      <c r="C18" s="21" t="s">
        <v>439</v>
      </c>
      <c r="D18" s="30">
        <v>28</v>
      </c>
      <c r="E18" s="30">
        <v>212</v>
      </c>
      <c r="F18" s="30">
        <v>173</v>
      </c>
      <c r="G18" s="30">
        <v>34</v>
      </c>
      <c r="H18" s="30">
        <v>1652</v>
      </c>
      <c r="I18" s="30">
        <v>225</v>
      </c>
      <c r="J18" s="30">
        <v>28</v>
      </c>
      <c r="K18" s="30">
        <v>7</v>
      </c>
      <c r="L18" s="30">
        <v>129</v>
      </c>
      <c r="M18" s="30">
        <v>57</v>
      </c>
      <c r="N18" s="30">
        <v>85</v>
      </c>
      <c r="O18" s="30">
        <v>362</v>
      </c>
      <c r="P18" s="30">
        <v>171</v>
      </c>
      <c r="Q18" s="30">
        <v>56</v>
      </c>
      <c r="R18" s="30">
        <v>58</v>
      </c>
      <c r="S18" s="30">
        <v>62</v>
      </c>
      <c r="T18" s="30">
        <v>22</v>
      </c>
      <c r="U18" s="30">
        <v>61</v>
      </c>
      <c r="V18" s="30">
        <v>15</v>
      </c>
      <c r="W18" s="30">
        <v>44</v>
      </c>
      <c r="X18" s="30">
        <v>58</v>
      </c>
      <c r="Y18" s="30">
        <v>143</v>
      </c>
      <c r="Z18" s="30">
        <v>166</v>
      </c>
      <c r="AA18" s="30">
        <v>25</v>
      </c>
      <c r="AB18" s="30">
        <v>78</v>
      </c>
      <c r="AC18" s="30">
        <v>224</v>
      </c>
      <c r="AD18" s="30">
        <v>47</v>
      </c>
      <c r="AE18" s="30">
        <v>112</v>
      </c>
      <c r="AF18" s="30">
        <v>15</v>
      </c>
      <c r="AG18" s="30">
        <v>58</v>
      </c>
      <c r="AH18" s="30">
        <v>67</v>
      </c>
      <c r="AI18" s="30">
        <v>103</v>
      </c>
      <c r="AJ18" s="30">
        <v>63</v>
      </c>
      <c r="AK18" s="30">
        <v>35</v>
      </c>
      <c r="AL18" s="30">
        <v>108</v>
      </c>
      <c r="AM18" s="30">
        <v>68</v>
      </c>
      <c r="AN18" s="30">
        <v>1045</v>
      </c>
      <c r="AO18" s="30">
        <v>70</v>
      </c>
      <c r="AP18" s="30">
        <v>8</v>
      </c>
      <c r="AQ18" s="30">
        <v>31</v>
      </c>
      <c r="AR18" s="30">
        <v>36</v>
      </c>
      <c r="AS18" s="30">
        <v>33</v>
      </c>
      <c r="AT18" s="30">
        <v>257</v>
      </c>
      <c r="AU18" s="30">
        <v>102</v>
      </c>
      <c r="AV18" s="30">
        <v>7</v>
      </c>
      <c r="AW18" s="30">
        <v>105</v>
      </c>
      <c r="AX18" s="30">
        <v>12</v>
      </c>
      <c r="AY18" s="30">
        <v>11</v>
      </c>
      <c r="AZ18" s="30">
        <v>95</v>
      </c>
      <c r="BA18" s="30">
        <v>50</v>
      </c>
      <c r="BB18" s="30">
        <v>7</v>
      </c>
      <c r="BC18" s="30">
        <v>13</v>
      </c>
      <c r="BD18" s="30">
        <v>64</v>
      </c>
      <c r="BE18" s="30">
        <v>0</v>
      </c>
      <c r="BF18" s="30">
        <v>1</v>
      </c>
      <c r="BG18" s="30">
        <v>0</v>
      </c>
      <c r="BH18" s="30">
        <v>0</v>
      </c>
      <c r="BI18" s="30">
        <v>10</v>
      </c>
      <c r="BJ18" s="30">
        <v>0</v>
      </c>
      <c r="BK18" s="30">
        <v>2</v>
      </c>
      <c r="BL18" s="30">
        <v>0</v>
      </c>
      <c r="BM18" s="30">
        <v>0</v>
      </c>
      <c r="BN18" s="30">
        <v>0</v>
      </c>
      <c r="BO18" s="31">
        <f t="shared" si="0"/>
        <v>90</v>
      </c>
      <c r="BP18" s="30">
        <v>99</v>
      </c>
      <c r="BQ18" s="31">
        <f t="shared" si="1"/>
        <v>215</v>
      </c>
      <c r="BR18" s="32">
        <v>7124</v>
      </c>
      <c r="BS18" s="30">
        <f t="shared" si="2"/>
        <v>7124</v>
      </c>
      <c r="BT18" s="30">
        <v>0</v>
      </c>
      <c r="BU18" s="42">
        <v>30590</v>
      </c>
      <c r="BW18">
        <f t="shared" si="4"/>
        <v>73120</v>
      </c>
      <c r="CD18">
        <f t="shared" si="5"/>
        <v>17623.5</v>
      </c>
      <c r="CE18">
        <f t="shared" si="6"/>
        <v>11446.5</v>
      </c>
      <c r="CF18">
        <f t="shared" si="7"/>
        <v>2507.5</v>
      </c>
      <c r="CG18">
        <f t="shared" si="8"/>
        <v>1693.5</v>
      </c>
      <c r="CH18">
        <f t="shared" si="9"/>
        <v>4095</v>
      </c>
      <c r="DA18"/>
      <c r="DB18" s="6">
        <f t="shared" si="3"/>
        <v>6093.333333333333</v>
      </c>
    </row>
    <row r="19" spans="2:106" x14ac:dyDescent="0.3">
      <c r="B19" s="64" t="s">
        <v>96</v>
      </c>
      <c r="C19" s="21" t="s">
        <v>440</v>
      </c>
      <c r="D19" s="30">
        <v>28</v>
      </c>
      <c r="E19" s="30">
        <v>272</v>
      </c>
      <c r="F19" s="30">
        <v>200</v>
      </c>
      <c r="G19" s="30">
        <v>23</v>
      </c>
      <c r="H19" s="30">
        <v>1498</v>
      </c>
      <c r="I19" s="30">
        <v>211</v>
      </c>
      <c r="J19" s="30">
        <v>49</v>
      </c>
      <c r="K19" s="30">
        <v>5</v>
      </c>
      <c r="L19" s="30">
        <v>123</v>
      </c>
      <c r="M19" s="30">
        <v>40</v>
      </c>
      <c r="N19" s="30">
        <v>65</v>
      </c>
      <c r="O19" s="30">
        <v>342</v>
      </c>
      <c r="P19" s="30">
        <v>142</v>
      </c>
      <c r="Q19" s="30">
        <v>52</v>
      </c>
      <c r="R19" s="30">
        <v>56</v>
      </c>
      <c r="S19" s="30">
        <v>63</v>
      </c>
      <c r="T19" s="30">
        <v>16</v>
      </c>
      <c r="U19" s="30">
        <v>50</v>
      </c>
      <c r="V19" s="30">
        <v>13</v>
      </c>
      <c r="W19" s="30">
        <v>28</v>
      </c>
      <c r="X19" s="30">
        <v>53</v>
      </c>
      <c r="Y19" s="30">
        <v>136</v>
      </c>
      <c r="Z19" s="30">
        <v>131</v>
      </c>
      <c r="AA19" s="30">
        <v>24</v>
      </c>
      <c r="AB19" s="30">
        <v>76</v>
      </c>
      <c r="AC19" s="30">
        <v>212</v>
      </c>
      <c r="AD19" s="30">
        <v>40</v>
      </c>
      <c r="AE19" s="30">
        <v>108</v>
      </c>
      <c r="AF19" s="30">
        <v>12</v>
      </c>
      <c r="AG19" s="30">
        <v>54</v>
      </c>
      <c r="AH19" s="30">
        <v>64</v>
      </c>
      <c r="AI19" s="30">
        <v>105</v>
      </c>
      <c r="AJ19" s="30">
        <v>48</v>
      </c>
      <c r="AK19" s="30">
        <v>38</v>
      </c>
      <c r="AL19" s="30">
        <v>109</v>
      </c>
      <c r="AM19" s="30">
        <v>66</v>
      </c>
      <c r="AN19" s="30">
        <v>1043</v>
      </c>
      <c r="AO19" s="30">
        <v>70</v>
      </c>
      <c r="AP19" s="30">
        <v>12</v>
      </c>
      <c r="AQ19" s="30">
        <v>34</v>
      </c>
      <c r="AR19" s="30">
        <v>34</v>
      </c>
      <c r="AS19" s="30">
        <v>36</v>
      </c>
      <c r="AT19" s="30">
        <v>261</v>
      </c>
      <c r="AU19" s="30">
        <v>114</v>
      </c>
      <c r="AV19" s="30">
        <v>10</v>
      </c>
      <c r="AW19" s="30">
        <v>83</v>
      </c>
      <c r="AX19" s="30">
        <v>8</v>
      </c>
      <c r="AY19" s="30">
        <v>9</v>
      </c>
      <c r="AZ19" s="30">
        <v>94</v>
      </c>
      <c r="BA19" s="30">
        <v>70</v>
      </c>
      <c r="BB19" s="30">
        <v>3</v>
      </c>
      <c r="BC19" s="30">
        <v>11</v>
      </c>
      <c r="BD19" s="30">
        <v>38</v>
      </c>
      <c r="BE19" s="30">
        <v>0</v>
      </c>
      <c r="BF19" s="30">
        <v>0</v>
      </c>
      <c r="BG19" s="30">
        <v>0</v>
      </c>
      <c r="BH19" s="30">
        <v>1</v>
      </c>
      <c r="BI19" s="30">
        <v>4</v>
      </c>
      <c r="BJ19" s="30">
        <v>0</v>
      </c>
      <c r="BK19" s="30">
        <v>0</v>
      </c>
      <c r="BL19" s="30">
        <v>2</v>
      </c>
      <c r="BM19" s="30">
        <v>0</v>
      </c>
      <c r="BN19" s="30">
        <v>0</v>
      </c>
      <c r="BO19" s="31">
        <f t="shared" si="0"/>
        <v>56</v>
      </c>
      <c r="BP19" s="30">
        <v>56</v>
      </c>
      <c r="BQ19" s="31">
        <f t="shared" si="1"/>
        <v>183</v>
      </c>
      <c r="BR19" s="32">
        <v>6728</v>
      </c>
      <c r="BS19" s="30">
        <f t="shared" si="2"/>
        <v>6728</v>
      </c>
      <c r="BT19" s="30">
        <v>0</v>
      </c>
      <c r="BU19" s="42">
        <v>30618</v>
      </c>
      <c r="BW19">
        <f t="shared" si="4"/>
        <v>73652</v>
      </c>
      <c r="CD19">
        <f t="shared" si="5"/>
        <v>17589.5</v>
      </c>
      <c r="CE19">
        <f t="shared" si="6"/>
        <v>11495.5</v>
      </c>
      <c r="CF19">
        <f t="shared" si="7"/>
        <v>2534.5</v>
      </c>
      <c r="CG19">
        <f t="shared" si="8"/>
        <v>1750.5</v>
      </c>
      <c r="CH19">
        <f t="shared" si="9"/>
        <v>4112</v>
      </c>
      <c r="DA19"/>
      <c r="DB19" s="6">
        <f t="shared" si="3"/>
        <v>6137.666666666667</v>
      </c>
    </row>
    <row r="20" spans="2:106" x14ac:dyDescent="0.3">
      <c r="B20" s="65" t="s">
        <v>97</v>
      </c>
      <c r="C20" s="33" t="s">
        <v>441</v>
      </c>
      <c r="D20" s="30">
        <v>26</v>
      </c>
      <c r="E20" s="30">
        <v>220</v>
      </c>
      <c r="F20" s="30">
        <v>146</v>
      </c>
      <c r="G20" s="30">
        <v>28</v>
      </c>
      <c r="H20" s="30">
        <v>1635</v>
      </c>
      <c r="I20" s="30">
        <v>198</v>
      </c>
      <c r="J20" s="30">
        <v>44</v>
      </c>
      <c r="K20" s="30">
        <v>7</v>
      </c>
      <c r="L20" s="30">
        <v>162</v>
      </c>
      <c r="M20" s="30">
        <v>59</v>
      </c>
      <c r="N20" s="30">
        <v>69</v>
      </c>
      <c r="O20" s="30">
        <v>386</v>
      </c>
      <c r="P20" s="30">
        <v>161</v>
      </c>
      <c r="Q20" s="30">
        <v>54</v>
      </c>
      <c r="R20" s="30">
        <v>59</v>
      </c>
      <c r="S20" s="30">
        <v>96</v>
      </c>
      <c r="T20" s="30">
        <v>23</v>
      </c>
      <c r="U20" s="30">
        <v>46</v>
      </c>
      <c r="V20" s="30">
        <v>14</v>
      </c>
      <c r="W20" s="30">
        <v>40</v>
      </c>
      <c r="X20" s="30">
        <v>49</v>
      </c>
      <c r="Y20" s="30">
        <v>127</v>
      </c>
      <c r="Z20" s="30">
        <v>121</v>
      </c>
      <c r="AA20" s="30">
        <v>21</v>
      </c>
      <c r="AB20" s="30">
        <v>84</v>
      </c>
      <c r="AC20" s="30">
        <v>186</v>
      </c>
      <c r="AD20" s="30">
        <v>34</v>
      </c>
      <c r="AE20" s="30">
        <v>94</v>
      </c>
      <c r="AF20" s="30">
        <v>15</v>
      </c>
      <c r="AG20" s="30">
        <v>70</v>
      </c>
      <c r="AH20" s="30">
        <v>49</v>
      </c>
      <c r="AI20" s="30">
        <v>119</v>
      </c>
      <c r="AJ20" s="30">
        <v>62</v>
      </c>
      <c r="AK20" s="30">
        <v>41</v>
      </c>
      <c r="AL20" s="30">
        <v>102</v>
      </c>
      <c r="AM20" s="30">
        <v>55</v>
      </c>
      <c r="AN20" s="30">
        <v>995</v>
      </c>
      <c r="AO20" s="30">
        <v>60</v>
      </c>
      <c r="AP20" s="30">
        <v>15</v>
      </c>
      <c r="AQ20" s="30">
        <v>23</v>
      </c>
      <c r="AR20" s="30">
        <v>37</v>
      </c>
      <c r="AS20" s="30">
        <v>57</v>
      </c>
      <c r="AT20" s="30">
        <v>246</v>
      </c>
      <c r="AU20" s="30">
        <v>97</v>
      </c>
      <c r="AV20" s="30">
        <v>8</v>
      </c>
      <c r="AW20" s="30">
        <v>95</v>
      </c>
      <c r="AX20" s="30">
        <v>8</v>
      </c>
      <c r="AY20" s="30">
        <v>7</v>
      </c>
      <c r="AZ20" s="30">
        <v>83</v>
      </c>
      <c r="BA20" s="30">
        <v>50</v>
      </c>
      <c r="BB20" s="30">
        <v>4</v>
      </c>
      <c r="BC20" s="30">
        <v>19</v>
      </c>
      <c r="BD20" s="30">
        <v>42</v>
      </c>
      <c r="BE20" s="30">
        <v>0</v>
      </c>
      <c r="BF20" s="30">
        <v>0</v>
      </c>
      <c r="BG20" s="30">
        <v>0</v>
      </c>
      <c r="BH20" s="30">
        <v>1</v>
      </c>
      <c r="BI20" s="30">
        <v>4</v>
      </c>
      <c r="BJ20" s="30">
        <v>0</v>
      </c>
      <c r="BK20" s="30">
        <v>3</v>
      </c>
      <c r="BL20" s="30">
        <v>2</v>
      </c>
      <c r="BM20" s="30">
        <v>0</v>
      </c>
      <c r="BN20" s="30">
        <v>0</v>
      </c>
      <c r="BO20" s="31">
        <f t="shared" si="0"/>
        <v>71</v>
      </c>
      <c r="BP20" s="30">
        <v>81</v>
      </c>
      <c r="BQ20" s="31">
        <f t="shared" si="1"/>
        <v>198</v>
      </c>
      <c r="BR20" s="32">
        <v>6837</v>
      </c>
      <c r="BS20" s="30">
        <f t="shared" si="2"/>
        <v>6837</v>
      </c>
      <c r="BT20" s="30">
        <v>4.9899999794433825E-6</v>
      </c>
      <c r="BU20" s="42">
        <v>30653</v>
      </c>
      <c r="BW20">
        <f t="shared" si="4"/>
        <v>75322</v>
      </c>
      <c r="CD20">
        <f t="shared" si="5"/>
        <v>17916.5</v>
      </c>
      <c r="CE20">
        <f t="shared" si="6"/>
        <v>11652.5</v>
      </c>
      <c r="CF20">
        <f t="shared" si="7"/>
        <v>2589.5</v>
      </c>
      <c r="CG20">
        <f t="shared" si="8"/>
        <v>1775.5</v>
      </c>
      <c r="CH20">
        <f t="shared" si="9"/>
        <v>4217</v>
      </c>
      <c r="DA20"/>
      <c r="DB20" s="6">
        <f t="shared" si="3"/>
        <v>6276.833333333333</v>
      </c>
    </row>
    <row r="21" spans="2:106" x14ac:dyDescent="0.3">
      <c r="B21" s="64" t="s">
        <v>98</v>
      </c>
      <c r="C21" s="21" t="s">
        <v>442</v>
      </c>
      <c r="D21" s="30">
        <v>23</v>
      </c>
      <c r="E21" s="30">
        <v>136</v>
      </c>
      <c r="F21" s="30">
        <v>109</v>
      </c>
      <c r="G21" s="30">
        <v>16</v>
      </c>
      <c r="H21" s="30">
        <v>943</v>
      </c>
      <c r="I21" s="30">
        <v>122</v>
      </c>
      <c r="J21" s="30">
        <v>27</v>
      </c>
      <c r="K21" s="30">
        <v>6</v>
      </c>
      <c r="L21" s="30">
        <v>75</v>
      </c>
      <c r="M21" s="30">
        <v>36</v>
      </c>
      <c r="N21" s="30">
        <v>49</v>
      </c>
      <c r="O21" s="30">
        <v>229</v>
      </c>
      <c r="P21" s="30">
        <v>91</v>
      </c>
      <c r="Q21" s="30">
        <v>36</v>
      </c>
      <c r="R21" s="30">
        <v>31</v>
      </c>
      <c r="S21" s="30">
        <v>52</v>
      </c>
      <c r="T21" s="30">
        <v>17</v>
      </c>
      <c r="U21" s="30">
        <v>32</v>
      </c>
      <c r="V21" s="30">
        <v>14</v>
      </c>
      <c r="W21" s="30">
        <v>23</v>
      </c>
      <c r="X21" s="30">
        <v>39</v>
      </c>
      <c r="Y21" s="30">
        <v>83</v>
      </c>
      <c r="Z21" s="30">
        <v>73</v>
      </c>
      <c r="AA21" s="30">
        <v>13</v>
      </c>
      <c r="AB21" s="30">
        <v>43</v>
      </c>
      <c r="AC21" s="30">
        <v>120</v>
      </c>
      <c r="AD21" s="30">
        <v>18</v>
      </c>
      <c r="AE21" s="30">
        <v>48</v>
      </c>
      <c r="AF21" s="30">
        <v>11</v>
      </c>
      <c r="AG21" s="30">
        <v>37</v>
      </c>
      <c r="AH21" s="30">
        <v>29</v>
      </c>
      <c r="AI21" s="30">
        <v>75</v>
      </c>
      <c r="AJ21" s="30">
        <v>32</v>
      </c>
      <c r="AK21" s="30">
        <v>27</v>
      </c>
      <c r="AL21" s="30">
        <v>55</v>
      </c>
      <c r="AM21" s="30">
        <v>40</v>
      </c>
      <c r="AN21" s="30">
        <v>616</v>
      </c>
      <c r="AO21" s="30">
        <v>42</v>
      </c>
      <c r="AP21" s="30">
        <v>5</v>
      </c>
      <c r="AQ21" s="30">
        <v>19</v>
      </c>
      <c r="AR21" s="30">
        <v>24</v>
      </c>
      <c r="AS21" s="30">
        <v>24</v>
      </c>
      <c r="AT21" s="30">
        <v>174</v>
      </c>
      <c r="AU21" s="30">
        <v>64</v>
      </c>
      <c r="AV21" s="30">
        <v>5</v>
      </c>
      <c r="AW21" s="30">
        <v>63</v>
      </c>
      <c r="AX21" s="30">
        <v>1</v>
      </c>
      <c r="AY21" s="30">
        <v>4</v>
      </c>
      <c r="AZ21" s="30">
        <v>40</v>
      </c>
      <c r="BA21" s="30">
        <v>45</v>
      </c>
      <c r="BB21" s="30">
        <v>7</v>
      </c>
      <c r="BC21" s="30">
        <v>16</v>
      </c>
      <c r="BD21" s="30">
        <v>29</v>
      </c>
      <c r="BE21" s="30">
        <v>0</v>
      </c>
      <c r="BF21" s="30">
        <v>0</v>
      </c>
      <c r="BG21" s="30">
        <v>0</v>
      </c>
      <c r="BH21" s="30">
        <v>2</v>
      </c>
      <c r="BI21" s="30">
        <v>1</v>
      </c>
      <c r="BJ21" s="30">
        <v>0</v>
      </c>
      <c r="BK21" s="30">
        <v>1</v>
      </c>
      <c r="BL21" s="30">
        <v>0</v>
      </c>
      <c r="BM21" s="30">
        <v>1</v>
      </c>
      <c r="BN21" s="30">
        <v>0</v>
      </c>
      <c r="BO21" s="31">
        <f t="shared" si="0"/>
        <v>50</v>
      </c>
      <c r="BP21" s="30">
        <v>41</v>
      </c>
      <c r="BQ21" s="31">
        <f t="shared" si="1"/>
        <v>142</v>
      </c>
      <c r="BR21" s="32">
        <v>4176</v>
      </c>
      <c r="BS21" s="30">
        <f t="shared" si="2"/>
        <v>4176</v>
      </c>
      <c r="BT21" s="30">
        <v>0</v>
      </c>
      <c r="BU21" s="42">
        <v>30681</v>
      </c>
      <c r="BW21">
        <f t="shared" si="4"/>
        <v>73694</v>
      </c>
      <c r="CD21">
        <f t="shared" si="5"/>
        <v>17456.5</v>
      </c>
      <c r="CE21">
        <f t="shared" si="6"/>
        <v>11366.5</v>
      </c>
      <c r="CF21">
        <f t="shared" si="7"/>
        <v>2582.5</v>
      </c>
      <c r="CG21">
        <f t="shared" si="8"/>
        <v>1736.5</v>
      </c>
      <c r="CH21">
        <f t="shared" si="9"/>
        <v>4114</v>
      </c>
      <c r="DA21"/>
      <c r="DB21" s="6">
        <f t="shared" si="3"/>
        <v>6141.166666666667</v>
      </c>
    </row>
    <row r="22" spans="2:106" x14ac:dyDescent="0.3">
      <c r="B22" s="64" t="s">
        <v>99</v>
      </c>
      <c r="C22" s="21" t="s">
        <v>443</v>
      </c>
      <c r="D22" s="30">
        <v>33</v>
      </c>
      <c r="E22" s="30">
        <v>198</v>
      </c>
      <c r="F22" s="30">
        <v>144</v>
      </c>
      <c r="G22" s="30">
        <v>32</v>
      </c>
      <c r="H22" s="30">
        <v>1257</v>
      </c>
      <c r="I22" s="30">
        <v>186</v>
      </c>
      <c r="J22" s="30">
        <v>25</v>
      </c>
      <c r="K22" s="30">
        <v>9</v>
      </c>
      <c r="L22" s="30">
        <v>122</v>
      </c>
      <c r="M22" s="30">
        <v>51</v>
      </c>
      <c r="N22" s="30">
        <v>65</v>
      </c>
      <c r="O22" s="30">
        <v>359</v>
      </c>
      <c r="P22" s="30">
        <v>152</v>
      </c>
      <c r="Q22" s="30">
        <v>48</v>
      </c>
      <c r="R22" s="30">
        <v>63</v>
      </c>
      <c r="S22" s="30">
        <v>38</v>
      </c>
      <c r="T22" s="30">
        <v>19</v>
      </c>
      <c r="U22" s="30">
        <v>44</v>
      </c>
      <c r="V22" s="30">
        <v>9</v>
      </c>
      <c r="W22" s="30">
        <v>45</v>
      </c>
      <c r="X22" s="30">
        <v>57</v>
      </c>
      <c r="Y22" s="30">
        <v>88</v>
      </c>
      <c r="Z22" s="30">
        <v>96</v>
      </c>
      <c r="AA22" s="30">
        <v>10</v>
      </c>
      <c r="AB22" s="30">
        <v>52</v>
      </c>
      <c r="AC22" s="30">
        <v>182</v>
      </c>
      <c r="AD22" s="30">
        <v>35</v>
      </c>
      <c r="AE22" s="30">
        <v>69</v>
      </c>
      <c r="AF22" s="30">
        <v>7</v>
      </c>
      <c r="AG22" s="30">
        <v>37</v>
      </c>
      <c r="AH22" s="30">
        <v>59</v>
      </c>
      <c r="AI22" s="30">
        <v>75</v>
      </c>
      <c r="AJ22" s="30">
        <v>48</v>
      </c>
      <c r="AK22" s="30">
        <v>29</v>
      </c>
      <c r="AL22" s="30">
        <v>70</v>
      </c>
      <c r="AM22" s="30">
        <v>75</v>
      </c>
      <c r="AN22" s="30">
        <v>846</v>
      </c>
      <c r="AO22" s="30">
        <v>44</v>
      </c>
      <c r="AP22" s="30">
        <v>5</v>
      </c>
      <c r="AQ22" s="30">
        <v>30</v>
      </c>
      <c r="AR22" s="30">
        <v>19</v>
      </c>
      <c r="AS22" s="30">
        <v>30</v>
      </c>
      <c r="AT22" s="30">
        <v>221</v>
      </c>
      <c r="AU22" s="30">
        <v>91</v>
      </c>
      <c r="AV22" s="30">
        <v>8</v>
      </c>
      <c r="AW22" s="30">
        <v>76</v>
      </c>
      <c r="AX22" s="30">
        <v>8</v>
      </c>
      <c r="AY22" s="30">
        <v>12</v>
      </c>
      <c r="AZ22" s="30">
        <v>54</v>
      </c>
      <c r="BA22" s="30">
        <v>63</v>
      </c>
      <c r="BB22" s="30">
        <v>5</v>
      </c>
      <c r="BC22" s="30">
        <v>11</v>
      </c>
      <c r="BD22" s="30">
        <v>40</v>
      </c>
      <c r="BE22" s="30">
        <v>2</v>
      </c>
      <c r="BF22" s="30">
        <v>0</v>
      </c>
      <c r="BG22" s="30">
        <v>1</v>
      </c>
      <c r="BH22" s="30">
        <v>0</v>
      </c>
      <c r="BI22" s="30">
        <v>6</v>
      </c>
      <c r="BJ22" s="30">
        <v>0</v>
      </c>
      <c r="BK22" s="30">
        <v>0</v>
      </c>
      <c r="BL22" s="30">
        <v>1</v>
      </c>
      <c r="BM22" s="30">
        <v>0</v>
      </c>
      <c r="BN22" s="30">
        <v>0</v>
      </c>
      <c r="BO22" s="31">
        <f t="shared" si="0"/>
        <v>61</v>
      </c>
      <c r="BP22" s="30">
        <v>84</v>
      </c>
      <c r="BQ22" s="31">
        <f t="shared" si="1"/>
        <v>137</v>
      </c>
      <c r="BR22" s="32">
        <v>5682</v>
      </c>
      <c r="BS22" s="30">
        <f t="shared" si="2"/>
        <v>5682</v>
      </c>
      <c r="BT22" s="30">
        <v>0</v>
      </c>
      <c r="BU22" s="42">
        <v>30709</v>
      </c>
      <c r="BW22">
        <f t="shared" si="4"/>
        <v>74027</v>
      </c>
      <c r="CD22">
        <f t="shared" si="5"/>
        <v>17383.5</v>
      </c>
      <c r="CE22">
        <f t="shared" si="6"/>
        <v>11378.5</v>
      </c>
      <c r="CF22">
        <f t="shared" si="7"/>
        <v>2607.5</v>
      </c>
      <c r="CG22">
        <f t="shared" si="8"/>
        <v>1759.5</v>
      </c>
      <c r="CH22">
        <f t="shared" si="9"/>
        <v>4178</v>
      </c>
      <c r="DA22"/>
      <c r="DB22" s="6">
        <f t="shared" si="3"/>
        <v>6168.916666666667</v>
      </c>
    </row>
    <row r="23" spans="2:106" x14ac:dyDescent="0.3">
      <c r="B23" s="64" t="s">
        <v>100</v>
      </c>
      <c r="C23" s="21" t="s">
        <v>444</v>
      </c>
      <c r="D23" s="30">
        <v>42</v>
      </c>
      <c r="E23" s="30">
        <v>189</v>
      </c>
      <c r="F23" s="30">
        <v>199</v>
      </c>
      <c r="G23" s="30">
        <v>36</v>
      </c>
      <c r="H23" s="30">
        <v>1535</v>
      </c>
      <c r="I23" s="30">
        <v>213</v>
      </c>
      <c r="J23" s="30">
        <v>38</v>
      </c>
      <c r="K23" s="30">
        <v>7</v>
      </c>
      <c r="L23" s="30">
        <v>136</v>
      </c>
      <c r="M23" s="30">
        <v>70</v>
      </c>
      <c r="N23" s="30">
        <v>82</v>
      </c>
      <c r="O23" s="30">
        <v>348</v>
      </c>
      <c r="P23" s="30">
        <v>143</v>
      </c>
      <c r="Q23" s="30">
        <v>55</v>
      </c>
      <c r="R23" s="30">
        <v>47</v>
      </c>
      <c r="S23" s="30">
        <v>50</v>
      </c>
      <c r="T23" s="30">
        <v>13</v>
      </c>
      <c r="U23" s="30">
        <v>43</v>
      </c>
      <c r="V23" s="30">
        <v>11</v>
      </c>
      <c r="W23" s="30">
        <v>39</v>
      </c>
      <c r="X23" s="30">
        <v>62</v>
      </c>
      <c r="Y23" s="30">
        <v>134</v>
      </c>
      <c r="Z23" s="30">
        <v>114</v>
      </c>
      <c r="AA23" s="30">
        <v>19</v>
      </c>
      <c r="AB23" s="30">
        <v>78</v>
      </c>
      <c r="AC23" s="30">
        <v>205</v>
      </c>
      <c r="AD23" s="30">
        <v>41</v>
      </c>
      <c r="AE23" s="30">
        <v>86</v>
      </c>
      <c r="AF23" s="30">
        <v>15</v>
      </c>
      <c r="AG23" s="30">
        <v>56</v>
      </c>
      <c r="AH23" s="30">
        <v>55</v>
      </c>
      <c r="AI23" s="30">
        <v>107</v>
      </c>
      <c r="AJ23" s="30">
        <v>49</v>
      </c>
      <c r="AK23" s="30">
        <v>38</v>
      </c>
      <c r="AL23" s="30">
        <v>99</v>
      </c>
      <c r="AM23" s="30">
        <v>63</v>
      </c>
      <c r="AN23" s="30">
        <v>1067</v>
      </c>
      <c r="AO23" s="30">
        <v>68</v>
      </c>
      <c r="AP23" s="30">
        <v>11</v>
      </c>
      <c r="AQ23" s="30">
        <v>30</v>
      </c>
      <c r="AR23" s="30">
        <v>33</v>
      </c>
      <c r="AS23" s="30">
        <v>40</v>
      </c>
      <c r="AT23" s="30">
        <v>258</v>
      </c>
      <c r="AU23" s="30">
        <v>123</v>
      </c>
      <c r="AV23" s="30">
        <v>7</v>
      </c>
      <c r="AW23" s="30">
        <v>69</v>
      </c>
      <c r="AX23" s="30">
        <v>6</v>
      </c>
      <c r="AY23" s="30">
        <v>11</v>
      </c>
      <c r="AZ23" s="30">
        <v>83</v>
      </c>
      <c r="BA23" s="30">
        <v>54</v>
      </c>
      <c r="BB23" s="30">
        <v>4</v>
      </c>
      <c r="BC23" s="30">
        <v>12</v>
      </c>
      <c r="BD23" s="30">
        <v>54</v>
      </c>
      <c r="BE23" s="30">
        <v>1</v>
      </c>
      <c r="BF23" s="30">
        <v>0</v>
      </c>
      <c r="BG23" s="30">
        <v>0</v>
      </c>
      <c r="BH23" s="30">
        <v>2</v>
      </c>
      <c r="BI23" s="30">
        <v>8</v>
      </c>
      <c r="BJ23" s="30">
        <v>0</v>
      </c>
      <c r="BK23" s="30">
        <v>0</v>
      </c>
      <c r="BL23" s="30">
        <v>2</v>
      </c>
      <c r="BM23" s="30">
        <v>0</v>
      </c>
      <c r="BN23" s="30">
        <v>0</v>
      </c>
      <c r="BO23" s="31">
        <f t="shared" si="0"/>
        <v>79</v>
      </c>
      <c r="BP23" s="30">
        <v>83</v>
      </c>
      <c r="BQ23" s="31">
        <f t="shared" si="1"/>
        <v>159</v>
      </c>
      <c r="BR23" s="32">
        <v>6702</v>
      </c>
      <c r="BS23" s="30">
        <f t="shared" si="2"/>
        <v>6702</v>
      </c>
      <c r="BT23" s="30">
        <v>0</v>
      </c>
      <c r="BU23" s="42">
        <v>30744</v>
      </c>
      <c r="BW23">
        <f t="shared" si="4"/>
        <v>75809</v>
      </c>
      <c r="CD23">
        <f t="shared" si="5"/>
        <v>17719.5</v>
      </c>
      <c r="CE23">
        <f t="shared" si="6"/>
        <v>11673.5</v>
      </c>
      <c r="CF23">
        <f t="shared" si="7"/>
        <v>2727.5</v>
      </c>
      <c r="CG23">
        <f t="shared" si="8"/>
        <v>1842.5</v>
      </c>
      <c r="CH23">
        <f t="shared" si="9"/>
        <v>4278</v>
      </c>
      <c r="DA23"/>
      <c r="DB23" s="6">
        <f t="shared" si="3"/>
        <v>6317.416666666667</v>
      </c>
    </row>
    <row r="24" spans="2:106" x14ac:dyDescent="0.3">
      <c r="B24" s="64" t="s">
        <v>101</v>
      </c>
      <c r="C24" s="21" t="s">
        <v>445</v>
      </c>
      <c r="D24" s="30">
        <v>29</v>
      </c>
      <c r="E24" s="30">
        <v>197</v>
      </c>
      <c r="F24" s="30">
        <v>158</v>
      </c>
      <c r="G24" s="30">
        <v>31</v>
      </c>
      <c r="H24" s="30">
        <v>1363</v>
      </c>
      <c r="I24" s="30">
        <v>199</v>
      </c>
      <c r="J24" s="30">
        <v>31</v>
      </c>
      <c r="K24" s="30">
        <v>7</v>
      </c>
      <c r="L24" s="30">
        <v>140</v>
      </c>
      <c r="M24" s="30">
        <v>48</v>
      </c>
      <c r="N24" s="30">
        <v>94</v>
      </c>
      <c r="O24" s="30">
        <v>364</v>
      </c>
      <c r="P24" s="30">
        <v>136</v>
      </c>
      <c r="Q24" s="30">
        <v>54</v>
      </c>
      <c r="R24" s="30">
        <v>38</v>
      </c>
      <c r="S24" s="30">
        <v>58</v>
      </c>
      <c r="T24" s="30">
        <v>20</v>
      </c>
      <c r="U24" s="30">
        <v>44</v>
      </c>
      <c r="V24" s="30">
        <v>12</v>
      </c>
      <c r="W24" s="30">
        <v>50</v>
      </c>
      <c r="X24" s="30">
        <v>40</v>
      </c>
      <c r="Y24" s="30">
        <v>102</v>
      </c>
      <c r="Z24" s="30">
        <v>127</v>
      </c>
      <c r="AA24" s="30">
        <v>11</v>
      </c>
      <c r="AB24" s="30">
        <v>67</v>
      </c>
      <c r="AC24" s="30">
        <v>192</v>
      </c>
      <c r="AD24" s="30">
        <v>42</v>
      </c>
      <c r="AE24" s="30">
        <v>79</v>
      </c>
      <c r="AF24" s="30">
        <v>10</v>
      </c>
      <c r="AG24" s="30">
        <v>47</v>
      </c>
      <c r="AH24" s="30">
        <v>48</v>
      </c>
      <c r="AI24" s="30">
        <v>102</v>
      </c>
      <c r="AJ24" s="30">
        <v>48</v>
      </c>
      <c r="AK24" s="30">
        <v>24</v>
      </c>
      <c r="AL24" s="30">
        <v>100</v>
      </c>
      <c r="AM24" s="30">
        <v>52</v>
      </c>
      <c r="AN24" s="30">
        <v>929</v>
      </c>
      <c r="AO24" s="30">
        <v>54</v>
      </c>
      <c r="AP24" s="30">
        <v>7</v>
      </c>
      <c r="AQ24" s="30">
        <v>29</v>
      </c>
      <c r="AR24" s="30">
        <v>28</v>
      </c>
      <c r="AS24" s="30">
        <v>41</v>
      </c>
      <c r="AT24" s="30">
        <v>205</v>
      </c>
      <c r="AU24" s="30">
        <v>66</v>
      </c>
      <c r="AV24" s="30">
        <v>5</v>
      </c>
      <c r="AW24" s="30">
        <v>75</v>
      </c>
      <c r="AX24" s="30">
        <v>10</v>
      </c>
      <c r="AY24" s="30">
        <v>10</v>
      </c>
      <c r="AZ24" s="30">
        <v>58</v>
      </c>
      <c r="BA24" s="30">
        <v>33</v>
      </c>
      <c r="BB24" s="30">
        <v>6</v>
      </c>
      <c r="BC24" s="30">
        <v>11</v>
      </c>
      <c r="BD24" s="30">
        <v>49</v>
      </c>
      <c r="BE24" s="30">
        <v>1</v>
      </c>
      <c r="BF24" s="30">
        <v>1</v>
      </c>
      <c r="BG24" s="30">
        <v>0</v>
      </c>
      <c r="BH24" s="30">
        <v>1</v>
      </c>
      <c r="BI24" s="30">
        <v>7</v>
      </c>
      <c r="BJ24" s="30">
        <v>0</v>
      </c>
      <c r="BK24" s="30">
        <v>3</v>
      </c>
      <c r="BL24" s="30">
        <v>0</v>
      </c>
      <c r="BM24" s="30">
        <v>1</v>
      </c>
      <c r="BN24" s="30">
        <v>0</v>
      </c>
      <c r="BO24" s="31">
        <f t="shared" si="0"/>
        <v>74</v>
      </c>
      <c r="BP24" s="30">
        <v>65</v>
      </c>
      <c r="BQ24" s="31">
        <f t="shared" si="1"/>
        <v>148</v>
      </c>
      <c r="BR24" s="32">
        <v>6007</v>
      </c>
      <c r="BS24" s="30">
        <f t="shared" si="2"/>
        <v>6007</v>
      </c>
      <c r="BT24" s="30">
        <v>0</v>
      </c>
      <c r="BU24" s="42">
        <v>30772</v>
      </c>
      <c r="BW24">
        <f t="shared" si="4"/>
        <v>74755</v>
      </c>
      <c r="CD24">
        <f t="shared" si="5"/>
        <v>17396.5</v>
      </c>
      <c r="CE24">
        <f t="shared" si="6"/>
        <v>11403.5</v>
      </c>
      <c r="CF24">
        <f t="shared" si="7"/>
        <v>2706.5</v>
      </c>
      <c r="CG24">
        <f t="shared" si="8"/>
        <v>1856.5</v>
      </c>
      <c r="CH24">
        <f t="shared" si="9"/>
        <v>4170</v>
      </c>
      <c r="DA24"/>
      <c r="DB24" s="6">
        <f t="shared" si="3"/>
        <v>6229.583333333333</v>
      </c>
    </row>
    <row r="25" spans="2:106" x14ac:dyDescent="0.3">
      <c r="B25" s="64" t="s">
        <v>102</v>
      </c>
      <c r="C25" s="21" t="s">
        <v>446</v>
      </c>
      <c r="D25" s="30">
        <v>27</v>
      </c>
      <c r="E25" s="30">
        <v>192</v>
      </c>
      <c r="F25" s="30">
        <v>143</v>
      </c>
      <c r="G25" s="30">
        <v>40</v>
      </c>
      <c r="H25" s="30">
        <v>1352</v>
      </c>
      <c r="I25" s="30">
        <v>197</v>
      </c>
      <c r="J25" s="30">
        <v>26</v>
      </c>
      <c r="K25" s="30">
        <v>3</v>
      </c>
      <c r="L25" s="30">
        <v>143</v>
      </c>
      <c r="M25" s="30">
        <v>48</v>
      </c>
      <c r="N25" s="30">
        <v>66</v>
      </c>
      <c r="O25" s="30">
        <v>361</v>
      </c>
      <c r="P25" s="30">
        <v>140</v>
      </c>
      <c r="Q25" s="30">
        <v>46</v>
      </c>
      <c r="R25" s="30">
        <v>61</v>
      </c>
      <c r="S25" s="30">
        <v>54</v>
      </c>
      <c r="T25" s="30">
        <v>19</v>
      </c>
      <c r="U25" s="30">
        <v>46</v>
      </c>
      <c r="V25" s="30">
        <v>14</v>
      </c>
      <c r="W25" s="30">
        <v>43</v>
      </c>
      <c r="X25" s="30">
        <v>37</v>
      </c>
      <c r="Y25" s="30">
        <v>121</v>
      </c>
      <c r="Z25" s="30">
        <v>119</v>
      </c>
      <c r="AA25" s="30">
        <v>14</v>
      </c>
      <c r="AB25" s="30">
        <v>50</v>
      </c>
      <c r="AC25" s="30">
        <v>182</v>
      </c>
      <c r="AD25" s="30">
        <v>40</v>
      </c>
      <c r="AE25" s="30">
        <v>63</v>
      </c>
      <c r="AF25" s="30">
        <v>11</v>
      </c>
      <c r="AG25" s="30">
        <v>33</v>
      </c>
      <c r="AH25" s="30">
        <v>46</v>
      </c>
      <c r="AI25" s="30">
        <v>86</v>
      </c>
      <c r="AJ25" s="30">
        <v>36</v>
      </c>
      <c r="AK25" s="30">
        <v>34</v>
      </c>
      <c r="AL25" s="30">
        <v>104</v>
      </c>
      <c r="AM25" s="30">
        <v>54</v>
      </c>
      <c r="AN25" s="30">
        <v>874</v>
      </c>
      <c r="AO25" s="30">
        <v>60</v>
      </c>
      <c r="AP25" s="30">
        <v>6</v>
      </c>
      <c r="AQ25" s="30">
        <v>24</v>
      </c>
      <c r="AR25" s="30">
        <v>25</v>
      </c>
      <c r="AS25" s="30">
        <v>40</v>
      </c>
      <c r="AT25" s="30">
        <v>233</v>
      </c>
      <c r="AU25" s="30">
        <v>89</v>
      </c>
      <c r="AV25" s="30">
        <v>6</v>
      </c>
      <c r="AW25" s="30">
        <v>55</v>
      </c>
      <c r="AX25" s="30">
        <v>5</v>
      </c>
      <c r="AY25" s="30">
        <v>4</v>
      </c>
      <c r="AZ25" s="30">
        <v>69</v>
      </c>
      <c r="BA25" s="30">
        <v>53</v>
      </c>
      <c r="BB25" s="30">
        <v>9</v>
      </c>
      <c r="BC25" s="30">
        <v>6</v>
      </c>
      <c r="BD25" s="30">
        <v>53</v>
      </c>
      <c r="BE25" s="30">
        <v>2</v>
      </c>
      <c r="BF25" s="30">
        <v>0</v>
      </c>
      <c r="BG25" s="30">
        <v>0</v>
      </c>
      <c r="BH25" s="30">
        <v>0</v>
      </c>
      <c r="BI25" s="30">
        <v>5</v>
      </c>
      <c r="BJ25" s="30">
        <v>0</v>
      </c>
      <c r="BK25" s="30">
        <v>1</v>
      </c>
      <c r="BL25" s="30">
        <v>1</v>
      </c>
      <c r="BM25" s="30">
        <v>0</v>
      </c>
      <c r="BN25" s="30">
        <v>0</v>
      </c>
      <c r="BO25" s="31">
        <f t="shared" si="0"/>
        <v>68</v>
      </c>
      <c r="BP25" s="30">
        <v>66</v>
      </c>
      <c r="BQ25" s="31">
        <f t="shared" si="1"/>
        <v>153</v>
      </c>
      <c r="BR25" s="32">
        <v>5890</v>
      </c>
      <c r="BS25" s="30">
        <f t="shared" si="2"/>
        <v>5890</v>
      </c>
      <c r="BT25" s="30">
        <v>0</v>
      </c>
      <c r="BU25" s="42">
        <v>30800</v>
      </c>
      <c r="BW25">
        <f t="shared" si="4"/>
        <v>75038</v>
      </c>
      <c r="CD25">
        <f t="shared" si="5"/>
        <v>17414.5</v>
      </c>
      <c r="CE25">
        <f t="shared" si="6"/>
        <v>11357.5</v>
      </c>
      <c r="CF25">
        <f t="shared" si="7"/>
        <v>2744.5</v>
      </c>
      <c r="CG25">
        <f t="shared" si="8"/>
        <v>1880.5</v>
      </c>
      <c r="CH25">
        <f t="shared" si="9"/>
        <v>4184</v>
      </c>
      <c r="DA25"/>
      <c r="DB25" s="6">
        <f t="shared" si="3"/>
        <v>6253.166666666667</v>
      </c>
    </row>
    <row r="26" spans="2:106" x14ac:dyDescent="0.3">
      <c r="B26" s="65" t="s">
        <v>103</v>
      </c>
      <c r="C26" s="33" t="s">
        <v>447</v>
      </c>
      <c r="D26" s="34">
        <v>26</v>
      </c>
      <c r="E26" s="34">
        <v>215</v>
      </c>
      <c r="F26" s="34">
        <v>152</v>
      </c>
      <c r="G26" s="34">
        <v>32.5</v>
      </c>
      <c r="H26" s="34">
        <v>1398.5</v>
      </c>
      <c r="I26" s="34">
        <v>201</v>
      </c>
      <c r="J26" s="34">
        <v>29</v>
      </c>
      <c r="K26" s="34">
        <v>4.5</v>
      </c>
      <c r="L26" s="34">
        <v>122</v>
      </c>
      <c r="M26" s="34">
        <v>48</v>
      </c>
      <c r="N26" s="34">
        <v>70.5</v>
      </c>
      <c r="O26" s="34">
        <v>376</v>
      </c>
      <c r="P26" s="34">
        <v>146.5</v>
      </c>
      <c r="Q26" s="34">
        <v>50</v>
      </c>
      <c r="R26" s="34">
        <v>59.5</v>
      </c>
      <c r="S26" s="34">
        <v>56.5</v>
      </c>
      <c r="T26" s="34">
        <v>19.5</v>
      </c>
      <c r="U26" s="34">
        <v>44</v>
      </c>
      <c r="V26" s="34">
        <v>11.5</v>
      </c>
      <c r="W26" s="34">
        <v>45</v>
      </c>
      <c r="X26" s="34">
        <v>46</v>
      </c>
      <c r="Y26" s="34">
        <v>115</v>
      </c>
      <c r="Z26" s="34">
        <v>127</v>
      </c>
      <c r="AA26" s="34">
        <v>14.5</v>
      </c>
      <c r="AB26" s="34">
        <v>62.5</v>
      </c>
      <c r="AC26" s="34">
        <v>194.5</v>
      </c>
      <c r="AD26" s="34">
        <v>41</v>
      </c>
      <c r="AE26" s="34">
        <v>73.5</v>
      </c>
      <c r="AF26" s="34">
        <v>11</v>
      </c>
      <c r="AG26" s="34">
        <v>43.5</v>
      </c>
      <c r="AH26" s="34">
        <v>49</v>
      </c>
      <c r="AI26" s="34">
        <v>86</v>
      </c>
      <c r="AJ26" s="34">
        <v>34</v>
      </c>
      <c r="AK26" s="34">
        <v>31</v>
      </c>
      <c r="AL26" s="34">
        <v>100</v>
      </c>
      <c r="AM26" s="34">
        <v>57.5</v>
      </c>
      <c r="AN26" s="34">
        <v>879</v>
      </c>
      <c r="AO26" s="34">
        <v>64</v>
      </c>
      <c r="AP26" s="34">
        <v>8</v>
      </c>
      <c r="AQ26" s="34">
        <v>26.5</v>
      </c>
      <c r="AR26" s="34">
        <v>26.5</v>
      </c>
      <c r="AS26" s="34">
        <v>40.5</v>
      </c>
      <c r="AT26" s="34">
        <v>248.5</v>
      </c>
      <c r="AU26" s="34">
        <v>105.5</v>
      </c>
      <c r="AV26" s="34">
        <v>6.5</v>
      </c>
      <c r="AW26" s="34">
        <v>77.5</v>
      </c>
      <c r="AX26" s="34">
        <v>5.5</v>
      </c>
      <c r="AY26" s="34">
        <v>6</v>
      </c>
      <c r="AZ26" s="34">
        <v>67</v>
      </c>
      <c r="BA26" s="34">
        <v>53.5</v>
      </c>
      <c r="BB26" s="34">
        <v>8</v>
      </c>
      <c r="BC26" s="34">
        <v>9</v>
      </c>
      <c r="BD26" s="34">
        <v>46</v>
      </c>
      <c r="BE26" s="34">
        <v>1</v>
      </c>
      <c r="BF26" s="34">
        <v>0.5</v>
      </c>
      <c r="BG26" s="34">
        <v>0.5</v>
      </c>
      <c r="BH26" s="34">
        <v>0</v>
      </c>
      <c r="BI26" s="34">
        <v>5</v>
      </c>
      <c r="BJ26" s="34">
        <v>0</v>
      </c>
      <c r="BK26" s="34">
        <v>1.5</v>
      </c>
      <c r="BL26" s="34">
        <v>1</v>
      </c>
      <c r="BM26" s="34">
        <v>0</v>
      </c>
      <c r="BN26" s="34">
        <v>0</v>
      </c>
      <c r="BO26" s="31">
        <f t="shared" si="0"/>
        <v>64.5</v>
      </c>
      <c r="BP26" s="34">
        <v>102.5</v>
      </c>
      <c r="BQ26" s="31">
        <f t="shared" si="1"/>
        <v>176</v>
      </c>
      <c r="BR26" s="35">
        <v>6159</v>
      </c>
      <c r="BS26" s="30">
        <f t="shared" si="2"/>
        <v>6159</v>
      </c>
      <c r="BT26" s="30">
        <v>0</v>
      </c>
      <c r="BW26">
        <f t="shared" si="4"/>
        <v>76092</v>
      </c>
      <c r="CD26">
        <f t="shared" si="5"/>
        <v>17585</v>
      </c>
      <c r="CE26">
        <f t="shared" si="6"/>
        <v>11409.5</v>
      </c>
      <c r="CF26">
        <f t="shared" si="7"/>
        <v>2840</v>
      </c>
      <c r="CG26">
        <f t="shared" si="8"/>
        <v>1899.5</v>
      </c>
      <c r="CH26">
        <f t="shared" si="9"/>
        <v>4255</v>
      </c>
      <c r="DA26"/>
      <c r="DB26" s="6">
        <f t="shared" si="3"/>
        <v>6341</v>
      </c>
    </row>
    <row r="27" spans="2:106" x14ac:dyDescent="0.3">
      <c r="B27" s="64" t="s">
        <v>104</v>
      </c>
      <c r="C27" s="21" t="s">
        <v>448</v>
      </c>
      <c r="D27" s="30">
        <v>25</v>
      </c>
      <c r="E27" s="30">
        <v>238</v>
      </c>
      <c r="F27" s="30">
        <v>161</v>
      </c>
      <c r="G27" s="30">
        <v>25</v>
      </c>
      <c r="H27" s="30">
        <v>1445</v>
      </c>
      <c r="I27" s="30">
        <v>205</v>
      </c>
      <c r="J27" s="30">
        <v>32</v>
      </c>
      <c r="K27" s="30">
        <v>6</v>
      </c>
      <c r="L27" s="30">
        <v>101</v>
      </c>
      <c r="M27" s="30">
        <v>48</v>
      </c>
      <c r="N27" s="30">
        <v>75</v>
      </c>
      <c r="O27" s="30">
        <v>391</v>
      </c>
      <c r="P27" s="30">
        <v>153</v>
      </c>
      <c r="Q27" s="30">
        <v>54</v>
      </c>
      <c r="R27" s="30">
        <v>58</v>
      </c>
      <c r="S27" s="30">
        <v>59</v>
      </c>
      <c r="T27" s="30">
        <v>20</v>
      </c>
      <c r="U27" s="30">
        <v>42</v>
      </c>
      <c r="V27" s="30">
        <v>9</v>
      </c>
      <c r="W27" s="30">
        <v>47</v>
      </c>
      <c r="X27" s="30">
        <v>55</v>
      </c>
      <c r="Y27" s="30">
        <v>109</v>
      </c>
      <c r="Z27" s="30">
        <v>135</v>
      </c>
      <c r="AA27" s="30">
        <v>15</v>
      </c>
      <c r="AB27" s="30">
        <v>75</v>
      </c>
      <c r="AC27" s="30">
        <v>207</v>
      </c>
      <c r="AD27" s="30">
        <v>42</v>
      </c>
      <c r="AE27" s="30">
        <v>84</v>
      </c>
      <c r="AF27" s="30">
        <v>11</v>
      </c>
      <c r="AG27" s="30">
        <v>54</v>
      </c>
      <c r="AH27" s="30">
        <v>52</v>
      </c>
      <c r="AI27" s="30">
        <v>86</v>
      </c>
      <c r="AJ27" s="30">
        <v>32</v>
      </c>
      <c r="AK27" s="30">
        <v>28</v>
      </c>
      <c r="AL27" s="30">
        <v>96</v>
      </c>
      <c r="AM27" s="30">
        <v>61</v>
      </c>
      <c r="AN27" s="30">
        <v>884</v>
      </c>
      <c r="AO27" s="30">
        <v>68</v>
      </c>
      <c r="AP27" s="30">
        <v>10</v>
      </c>
      <c r="AQ27" s="30">
        <v>29</v>
      </c>
      <c r="AR27" s="30">
        <v>28</v>
      </c>
      <c r="AS27" s="30">
        <v>41</v>
      </c>
      <c r="AT27" s="30">
        <v>264</v>
      </c>
      <c r="AU27" s="30">
        <v>122</v>
      </c>
      <c r="AV27" s="30">
        <v>7</v>
      </c>
      <c r="AW27" s="30">
        <v>100</v>
      </c>
      <c r="AX27" s="30">
        <v>6</v>
      </c>
      <c r="AY27" s="30">
        <v>8</v>
      </c>
      <c r="AZ27" s="30">
        <v>65</v>
      </c>
      <c r="BA27" s="30">
        <v>54</v>
      </c>
      <c r="BB27" s="30">
        <v>7</v>
      </c>
      <c r="BC27" s="30">
        <v>12</v>
      </c>
      <c r="BD27" s="30">
        <v>39</v>
      </c>
      <c r="BE27" s="30">
        <v>0</v>
      </c>
      <c r="BF27" s="30">
        <v>2</v>
      </c>
      <c r="BG27" s="30">
        <v>1</v>
      </c>
      <c r="BH27" s="30">
        <v>0</v>
      </c>
      <c r="BI27" s="30">
        <v>5</v>
      </c>
      <c r="BJ27" s="30">
        <v>0</v>
      </c>
      <c r="BK27" s="30">
        <v>2</v>
      </c>
      <c r="BL27" s="30">
        <v>1</v>
      </c>
      <c r="BM27" s="30">
        <v>0</v>
      </c>
      <c r="BN27" s="30">
        <v>0</v>
      </c>
      <c r="BO27" s="31">
        <f t="shared" si="0"/>
        <v>62</v>
      </c>
      <c r="BP27" s="30">
        <v>139</v>
      </c>
      <c r="BQ27" s="31">
        <f t="shared" si="1"/>
        <v>198</v>
      </c>
      <c r="BR27" s="32">
        <v>6428</v>
      </c>
      <c r="BS27" s="30">
        <f t="shared" si="2"/>
        <v>6428</v>
      </c>
      <c r="BT27" s="30">
        <v>0</v>
      </c>
      <c r="BU27" s="42">
        <v>30870</v>
      </c>
      <c r="BW27">
        <f t="shared" si="4"/>
        <v>76104</v>
      </c>
      <c r="BX27" s="25">
        <f>(BW27/BW15)-1</f>
        <v>6.6763852483144426E-2</v>
      </c>
      <c r="CD27">
        <f t="shared" si="5"/>
        <v>17476</v>
      </c>
      <c r="CE27">
        <f t="shared" si="6"/>
        <v>11356.5</v>
      </c>
      <c r="CF27">
        <f t="shared" si="7"/>
        <v>2867</v>
      </c>
      <c r="CG27">
        <f t="shared" si="8"/>
        <v>1904.5</v>
      </c>
      <c r="CH27">
        <f t="shared" si="9"/>
        <v>4305</v>
      </c>
      <c r="DA27"/>
      <c r="DB27" s="6">
        <f t="shared" si="3"/>
        <v>6342</v>
      </c>
    </row>
    <row r="28" spans="2:106" x14ac:dyDescent="0.3">
      <c r="B28" s="64" t="s">
        <v>105</v>
      </c>
      <c r="C28" s="21" t="s">
        <v>450</v>
      </c>
      <c r="D28" s="30">
        <v>27</v>
      </c>
      <c r="E28" s="30">
        <v>231</v>
      </c>
      <c r="F28" s="30">
        <v>185</v>
      </c>
      <c r="G28" s="30">
        <v>49</v>
      </c>
      <c r="H28" s="30">
        <v>1639</v>
      </c>
      <c r="I28" s="30">
        <v>205</v>
      </c>
      <c r="J28" s="30">
        <v>39</v>
      </c>
      <c r="K28" s="30">
        <v>2</v>
      </c>
      <c r="L28" s="30">
        <v>142</v>
      </c>
      <c r="M28" s="30">
        <v>50</v>
      </c>
      <c r="N28" s="30">
        <v>95</v>
      </c>
      <c r="O28" s="30">
        <v>354</v>
      </c>
      <c r="P28" s="30">
        <v>172</v>
      </c>
      <c r="Q28" s="30">
        <v>62</v>
      </c>
      <c r="R28" s="30">
        <v>78</v>
      </c>
      <c r="S28" s="30">
        <v>65</v>
      </c>
      <c r="T28" s="30">
        <v>28</v>
      </c>
      <c r="U28" s="30">
        <v>67</v>
      </c>
      <c r="V28" s="30">
        <v>14</v>
      </c>
      <c r="W28" s="30">
        <v>44</v>
      </c>
      <c r="X28" s="30">
        <v>52</v>
      </c>
      <c r="Y28" s="30">
        <v>154</v>
      </c>
      <c r="Z28" s="30">
        <v>161</v>
      </c>
      <c r="AA28" s="30">
        <v>29</v>
      </c>
      <c r="AB28" s="30">
        <v>92</v>
      </c>
      <c r="AC28" s="30">
        <v>215</v>
      </c>
      <c r="AD28" s="30">
        <v>33</v>
      </c>
      <c r="AE28" s="30">
        <v>72</v>
      </c>
      <c r="AF28" s="30">
        <v>19</v>
      </c>
      <c r="AG28" s="30">
        <v>70</v>
      </c>
      <c r="AH28" s="30">
        <v>79</v>
      </c>
      <c r="AI28" s="30">
        <v>111</v>
      </c>
      <c r="AJ28" s="30">
        <v>56</v>
      </c>
      <c r="AK28" s="30">
        <v>44</v>
      </c>
      <c r="AL28" s="30">
        <v>113</v>
      </c>
      <c r="AM28" s="30">
        <v>79</v>
      </c>
      <c r="AN28" s="30">
        <v>1025</v>
      </c>
      <c r="AO28" s="30">
        <v>72</v>
      </c>
      <c r="AP28" s="30">
        <v>9</v>
      </c>
      <c r="AQ28" s="30">
        <v>26</v>
      </c>
      <c r="AR28" s="30">
        <v>35</v>
      </c>
      <c r="AS28" s="30">
        <v>39</v>
      </c>
      <c r="AT28" s="30">
        <v>312</v>
      </c>
      <c r="AU28" s="30">
        <v>131</v>
      </c>
      <c r="AV28" s="30">
        <v>9</v>
      </c>
      <c r="AW28" s="30">
        <v>87</v>
      </c>
      <c r="AX28" s="30">
        <v>3</v>
      </c>
      <c r="AY28" s="30">
        <v>7</v>
      </c>
      <c r="AZ28" s="30">
        <v>84</v>
      </c>
      <c r="BA28" s="30">
        <v>61</v>
      </c>
      <c r="BB28" s="30">
        <v>7</v>
      </c>
      <c r="BC28" s="30">
        <v>13</v>
      </c>
      <c r="BD28" s="30">
        <v>57</v>
      </c>
      <c r="BE28" s="30">
        <v>1</v>
      </c>
      <c r="BF28" s="30">
        <v>1</v>
      </c>
      <c r="BG28" s="30">
        <v>0</v>
      </c>
      <c r="BH28" s="30">
        <v>0</v>
      </c>
      <c r="BI28" s="30">
        <v>9</v>
      </c>
      <c r="BJ28" s="30">
        <v>0</v>
      </c>
      <c r="BK28" s="30">
        <v>1</v>
      </c>
      <c r="BL28" s="30">
        <v>1</v>
      </c>
      <c r="BM28" s="30">
        <v>0</v>
      </c>
      <c r="BN28" s="30">
        <v>0</v>
      </c>
      <c r="BO28" s="31">
        <f t="shared" si="0"/>
        <v>83</v>
      </c>
      <c r="BP28" s="30">
        <v>105</v>
      </c>
      <c r="BQ28" s="31">
        <f t="shared" si="1"/>
        <v>265</v>
      </c>
      <c r="BR28" s="32">
        <v>7287</v>
      </c>
      <c r="BS28" s="30">
        <f t="shared" si="2"/>
        <v>7287</v>
      </c>
      <c r="BT28" s="30">
        <v>0</v>
      </c>
      <c r="BU28" s="42">
        <v>30898</v>
      </c>
      <c r="BW28">
        <f t="shared" si="4"/>
        <v>76462</v>
      </c>
      <c r="BX28" s="25">
        <f t="shared" ref="BX28:BX91" si="10">(BW28/BW16)-1</f>
        <v>5.743406768175463E-2</v>
      </c>
      <c r="CD28">
        <f t="shared" si="5"/>
        <v>17464.5</v>
      </c>
      <c r="CE28">
        <f t="shared" si="6"/>
        <v>11343</v>
      </c>
      <c r="CF28">
        <f t="shared" si="7"/>
        <v>2933.5</v>
      </c>
      <c r="CG28">
        <f t="shared" si="8"/>
        <v>1931</v>
      </c>
      <c r="CH28">
        <f t="shared" si="9"/>
        <v>4283</v>
      </c>
      <c r="DA28"/>
      <c r="DB28" s="6">
        <f t="shared" si="3"/>
        <v>6371.833333333333</v>
      </c>
    </row>
    <row r="29" spans="2:106" x14ac:dyDescent="0.3">
      <c r="B29" s="64" t="s">
        <v>106</v>
      </c>
      <c r="C29" s="21" t="s">
        <v>438</v>
      </c>
      <c r="D29" s="30">
        <v>31</v>
      </c>
      <c r="E29" s="30">
        <v>204</v>
      </c>
      <c r="F29" s="30">
        <v>157</v>
      </c>
      <c r="G29" s="30">
        <v>24</v>
      </c>
      <c r="H29" s="30">
        <v>1264</v>
      </c>
      <c r="I29" s="30">
        <v>207</v>
      </c>
      <c r="J29" s="30">
        <v>34</v>
      </c>
      <c r="K29" s="30">
        <v>3</v>
      </c>
      <c r="L29" s="30">
        <v>139</v>
      </c>
      <c r="M29" s="30">
        <v>42</v>
      </c>
      <c r="N29" s="30">
        <v>79</v>
      </c>
      <c r="O29" s="30">
        <v>289</v>
      </c>
      <c r="P29" s="30">
        <v>122</v>
      </c>
      <c r="Q29" s="30">
        <v>55</v>
      </c>
      <c r="R29" s="30">
        <v>68</v>
      </c>
      <c r="S29" s="30">
        <v>59</v>
      </c>
      <c r="T29" s="30">
        <v>16</v>
      </c>
      <c r="U29" s="30">
        <v>38</v>
      </c>
      <c r="V29" s="30">
        <v>14</v>
      </c>
      <c r="W29" s="30">
        <v>43</v>
      </c>
      <c r="X29" s="30">
        <v>45</v>
      </c>
      <c r="Y29" s="30">
        <v>104</v>
      </c>
      <c r="Z29" s="30">
        <v>126</v>
      </c>
      <c r="AA29" s="30">
        <v>34</v>
      </c>
      <c r="AB29" s="30">
        <v>60</v>
      </c>
      <c r="AC29" s="30">
        <v>166</v>
      </c>
      <c r="AD29" s="30">
        <v>37</v>
      </c>
      <c r="AE29" s="30">
        <v>70</v>
      </c>
      <c r="AF29" s="30">
        <v>12</v>
      </c>
      <c r="AG29" s="30">
        <v>44</v>
      </c>
      <c r="AH29" s="30">
        <v>36</v>
      </c>
      <c r="AI29" s="30">
        <v>81</v>
      </c>
      <c r="AJ29" s="30">
        <v>47</v>
      </c>
      <c r="AK29" s="30">
        <v>23</v>
      </c>
      <c r="AL29" s="30">
        <v>78</v>
      </c>
      <c r="AM29" s="30">
        <v>57</v>
      </c>
      <c r="AN29" s="30">
        <v>800</v>
      </c>
      <c r="AO29" s="30">
        <v>62</v>
      </c>
      <c r="AP29" s="30">
        <v>7</v>
      </c>
      <c r="AQ29" s="30">
        <v>29</v>
      </c>
      <c r="AR29" s="30">
        <v>28</v>
      </c>
      <c r="AS29" s="30">
        <v>30</v>
      </c>
      <c r="AT29" s="30">
        <v>181</v>
      </c>
      <c r="AU29" s="30">
        <v>113</v>
      </c>
      <c r="AV29" s="30">
        <v>7</v>
      </c>
      <c r="AW29" s="30">
        <v>88</v>
      </c>
      <c r="AX29" s="30">
        <v>2</v>
      </c>
      <c r="AY29" s="30">
        <v>6</v>
      </c>
      <c r="AZ29" s="30">
        <v>62</v>
      </c>
      <c r="BA29" s="30">
        <v>42</v>
      </c>
      <c r="BB29" s="30">
        <v>8</v>
      </c>
      <c r="BC29" s="30">
        <v>7</v>
      </c>
      <c r="BD29" s="30">
        <v>48</v>
      </c>
      <c r="BE29" s="30">
        <v>2</v>
      </c>
      <c r="BF29" s="30">
        <v>0</v>
      </c>
      <c r="BG29" s="30">
        <v>0</v>
      </c>
      <c r="BH29" s="30">
        <v>0</v>
      </c>
      <c r="BI29" s="30">
        <v>7</v>
      </c>
      <c r="BJ29" s="30">
        <v>0</v>
      </c>
      <c r="BK29" s="30">
        <v>1</v>
      </c>
      <c r="BL29" s="30">
        <v>0</v>
      </c>
      <c r="BM29" s="30">
        <v>0</v>
      </c>
      <c r="BN29" s="30">
        <v>0</v>
      </c>
      <c r="BO29" s="31">
        <f t="shared" si="0"/>
        <v>65</v>
      </c>
      <c r="BP29" s="30">
        <v>111</v>
      </c>
      <c r="BQ29" s="31">
        <f t="shared" si="1"/>
        <v>198</v>
      </c>
      <c r="BR29" s="32">
        <v>5747</v>
      </c>
      <c r="BS29" s="30">
        <f t="shared" si="2"/>
        <v>5747</v>
      </c>
      <c r="BT29" s="30">
        <v>0</v>
      </c>
      <c r="BU29" s="42">
        <v>30926</v>
      </c>
      <c r="BW29">
        <f t="shared" si="4"/>
        <v>74767</v>
      </c>
      <c r="BX29" s="25">
        <f t="shared" si="10"/>
        <v>1.2910829923862721E-2</v>
      </c>
      <c r="CD29">
        <f t="shared" si="5"/>
        <v>16981.5</v>
      </c>
      <c r="CE29">
        <f t="shared" si="6"/>
        <v>11003</v>
      </c>
      <c r="CF29">
        <f t="shared" si="7"/>
        <v>2860.5</v>
      </c>
      <c r="CG29">
        <f t="shared" si="8"/>
        <v>1927</v>
      </c>
      <c r="CH29">
        <f t="shared" si="9"/>
        <v>4161</v>
      </c>
      <c r="DA29"/>
      <c r="DB29" s="6">
        <f t="shared" si="3"/>
        <v>6230.583333333333</v>
      </c>
    </row>
    <row r="30" spans="2:106" x14ac:dyDescent="0.3">
      <c r="B30" s="65" t="s">
        <v>107</v>
      </c>
      <c r="C30" s="33" t="s">
        <v>439</v>
      </c>
      <c r="D30" s="34">
        <v>31</v>
      </c>
      <c r="E30" s="34">
        <v>219</v>
      </c>
      <c r="F30" s="34">
        <v>169</v>
      </c>
      <c r="G30" s="34">
        <v>30</v>
      </c>
      <c r="H30" s="34">
        <v>1396.5</v>
      </c>
      <c r="I30" s="34">
        <v>216</v>
      </c>
      <c r="J30" s="34">
        <v>34.5</v>
      </c>
      <c r="K30" s="34">
        <v>5.5</v>
      </c>
      <c r="L30" s="34">
        <v>135.5</v>
      </c>
      <c r="M30" s="34">
        <v>48</v>
      </c>
      <c r="N30" s="34">
        <v>82.5</v>
      </c>
      <c r="O30" s="34">
        <v>324</v>
      </c>
      <c r="P30" s="34">
        <v>138</v>
      </c>
      <c r="Q30" s="34">
        <v>61</v>
      </c>
      <c r="R30" s="34">
        <v>65</v>
      </c>
      <c r="S30" s="34">
        <v>63</v>
      </c>
      <c r="T30" s="34">
        <v>20.5</v>
      </c>
      <c r="U30" s="34">
        <v>41.5</v>
      </c>
      <c r="V30" s="34">
        <v>16.5</v>
      </c>
      <c r="W30" s="34">
        <v>42.5</v>
      </c>
      <c r="X30" s="34">
        <v>49</v>
      </c>
      <c r="Y30" s="34">
        <v>102</v>
      </c>
      <c r="Z30" s="34">
        <v>137.5</v>
      </c>
      <c r="AA30" s="34">
        <v>25</v>
      </c>
      <c r="AB30" s="34">
        <v>75</v>
      </c>
      <c r="AC30" s="34">
        <v>183.5</v>
      </c>
      <c r="AD30" s="34">
        <v>41</v>
      </c>
      <c r="AE30" s="34">
        <v>83</v>
      </c>
      <c r="AF30" s="34">
        <v>17</v>
      </c>
      <c r="AG30" s="34">
        <v>49</v>
      </c>
      <c r="AH30" s="34">
        <v>43</v>
      </c>
      <c r="AI30" s="34">
        <v>97.5</v>
      </c>
      <c r="AJ30" s="34">
        <v>48</v>
      </c>
      <c r="AK30" s="34">
        <v>26.5</v>
      </c>
      <c r="AL30" s="34">
        <v>97.5</v>
      </c>
      <c r="AM30" s="34">
        <v>70.5</v>
      </c>
      <c r="AN30" s="34">
        <v>927</v>
      </c>
      <c r="AO30" s="34">
        <v>62.5</v>
      </c>
      <c r="AP30" s="34">
        <v>5.5</v>
      </c>
      <c r="AQ30" s="34">
        <v>29</v>
      </c>
      <c r="AR30" s="34">
        <v>32.5</v>
      </c>
      <c r="AS30" s="34">
        <v>33</v>
      </c>
      <c r="AT30" s="34">
        <v>223.5</v>
      </c>
      <c r="AU30" s="34">
        <v>112</v>
      </c>
      <c r="AV30" s="34">
        <v>6.5</v>
      </c>
      <c r="AW30" s="34">
        <v>91</v>
      </c>
      <c r="AX30" s="34">
        <v>2</v>
      </c>
      <c r="AY30" s="34">
        <v>5</v>
      </c>
      <c r="AZ30" s="34">
        <v>73.5</v>
      </c>
      <c r="BA30" s="34">
        <v>52</v>
      </c>
      <c r="BB30" s="34">
        <v>8.5</v>
      </c>
      <c r="BC30" s="34">
        <v>14</v>
      </c>
      <c r="BD30" s="34">
        <v>51</v>
      </c>
      <c r="BE30" s="34">
        <v>1.5</v>
      </c>
      <c r="BF30" s="34">
        <v>0</v>
      </c>
      <c r="BG30" s="34">
        <v>0</v>
      </c>
      <c r="BH30" s="34">
        <v>0</v>
      </c>
      <c r="BI30" s="34">
        <v>4</v>
      </c>
      <c r="BJ30" s="34">
        <v>0</v>
      </c>
      <c r="BK30" s="34">
        <v>3.5</v>
      </c>
      <c r="BL30" s="34">
        <v>1</v>
      </c>
      <c r="BM30" s="34">
        <v>0</v>
      </c>
      <c r="BN30" s="34">
        <v>0</v>
      </c>
      <c r="BO30" s="31">
        <f t="shared" si="0"/>
        <v>75</v>
      </c>
      <c r="BP30" s="34">
        <v>118.5</v>
      </c>
      <c r="BQ30" s="31">
        <f t="shared" si="1"/>
        <v>199</v>
      </c>
      <c r="BR30" s="35">
        <v>6340.5</v>
      </c>
      <c r="BS30" s="30">
        <f t="shared" si="2"/>
        <v>6340.5</v>
      </c>
      <c r="BT30" s="30">
        <v>0</v>
      </c>
      <c r="BU30" s="42">
        <v>30954</v>
      </c>
      <c r="BW30">
        <f t="shared" si="4"/>
        <v>73983.5</v>
      </c>
      <c r="BX30" s="25">
        <f t="shared" si="10"/>
        <v>1.1809354485776913E-2</v>
      </c>
      <c r="CD30">
        <f t="shared" si="5"/>
        <v>16726</v>
      </c>
      <c r="CE30">
        <f t="shared" si="6"/>
        <v>10885</v>
      </c>
      <c r="CF30">
        <f t="shared" si="7"/>
        <v>2827</v>
      </c>
      <c r="CG30">
        <f t="shared" si="8"/>
        <v>1923</v>
      </c>
      <c r="CH30">
        <f t="shared" si="9"/>
        <v>4123</v>
      </c>
      <c r="DA30"/>
      <c r="DB30" s="6">
        <f t="shared" si="3"/>
        <v>6165.291666666667</v>
      </c>
    </row>
    <row r="31" spans="2:106" x14ac:dyDescent="0.3">
      <c r="B31" s="64" t="s">
        <v>108</v>
      </c>
      <c r="C31" s="21" t="s">
        <v>440</v>
      </c>
      <c r="D31" s="30">
        <v>26</v>
      </c>
      <c r="E31" s="30">
        <v>276</v>
      </c>
      <c r="F31" s="30">
        <v>193</v>
      </c>
      <c r="G31" s="30">
        <v>46</v>
      </c>
      <c r="H31" s="30">
        <v>1784</v>
      </c>
      <c r="I31" s="30">
        <v>267</v>
      </c>
      <c r="J31" s="30">
        <v>52</v>
      </c>
      <c r="K31" s="30">
        <v>5</v>
      </c>
      <c r="L31" s="30">
        <v>152</v>
      </c>
      <c r="M31" s="30">
        <v>72</v>
      </c>
      <c r="N31" s="30">
        <v>113</v>
      </c>
      <c r="O31" s="30">
        <v>429</v>
      </c>
      <c r="P31" s="30">
        <v>194</v>
      </c>
      <c r="Q31" s="30">
        <v>85</v>
      </c>
      <c r="R31" s="30">
        <v>72</v>
      </c>
      <c r="S31" s="30">
        <v>85</v>
      </c>
      <c r="T31" s="30">
        <v>24</v>
      </c>
      <c r="U31" s="30">
        <v>48</v>
      </c>
      <c r="V31" s="30">
        <v>17</v>
      </c>
      <c r="W31" s="30">
        <v>35</v>
      </c>
      <c r="X31" s="30">
        <v>66</v>
      </c>
      <c r="Y31" s="30">
        <v>167</v>
      </c>
      <c r="Z31" s="30">
        <v>183</v>
      </c>
      <c r="AA31" s="30">
        <v>20</v>
      </c>
      <c r="AB31" s="30">
        <v>93</v>
      </c>
      <c r="AC31" s="30">
        <v>241</v>
      </c>
      <c r="AD31" s="30">
        <v>56</v>
      </c>
      <c r="AE31" s="30">
        <v>99</v>
      </c>
      <c r="AF31" s="30">
        <v>16</v>
      </c>
      <c r="AG31" s="30">
        <v>59</v>
      </c>
      <c r="AH31" s="30">
        <v>75</v>
      </c>
      <c r="AI31" s="30">
        <v>131</v>
      </c>
      <c r="AJ31" s="30">
        <v>57</v>
      </c>
      <c r="AK31" s="30">
        <v>62</v>
      </c>
      <c r="AL31" s="30">
        <v>128</v>
      </c>
      <c r="AM31" s="30">
        <v>87</v>
      </c>
      <c r="AN31" s="30">
        <v>1166</v>
      </c>
      <c r="AO31" s="30">
        <v>85</v>
      </c>
      <c r="AP31" s="30">
        <v>8</v>
      </c>
      <c r="AQ31" s="30">
        <v>40</v>
      </c>
      <c r="AR31" s="30">
        <v>36</v>
      </c>
      <c r="AS31" s="30">
        <v>38</v>
      </c>
      <c r="AT31" s="30">
        <v>323</v>
      </c>
      <c r="AU31" s="30">
        <v>131</v>
      </c>
      <c r="AV31" s="30">
        <v>5</v>
      </c>
      <c r="AW31" s="30">
        <v>101</v>
      </c>
      <c r="AX31" s="30">
        <v>9</v>
      </c>
      <c r="AY31" s="30">
        <v>11</v>
      </c>
      <c r="AZ31" s="30">
        <v>87</v>
      </c>
      <c r="BA31" s="30">
        <v>73</v>
      </c>
      <c r="BB31" s="30">
        <v>8</v>
      </c>
      <c r="BC31" s="30">
        <v>10</v>
      </c>
      <c r="BD31" s="30">
        <v>61</v>
      </c>
      <c r="BE31" s="30">
        <v>2</v>
      </c>
      <c r="BF31" s="30">
        <v>2</v>
      </c>
      <c r="BG31" s="30">
        <v>0</v>
      </c>
      <c r="BH31" s="30">
        <v>1</v>
      </c>
      <c r="BI31" s="30">
        <v>8</v>
      </c>
      <c r="BJ31" s="30">
        <v>0</v>
      </c>
      <c r="BK31" s="30">
        <v>2</v>
      </c>
      <c r="BL31" s="30">
        <v>3</v>
      </c>
      <c r="BM31" s="30">
        <v>0</v>
      </c>
      <c r="BN31" s="30">
        <v>0</v>
      </c>
      <c r="BO31" s="31">
        <f t="shared" si="0"/>
        <v>89</v>
      </c>
      <c r="BP31" s="30">
        <v>138</v>
      </c>
      <c r="BQ31" s="31">
        <f t="shared" si="1"/>
        <v>258</v>
      </c>
      <c r="BR31" s="32">
        <v>8121</v>
      </c>
      <c r="BS31" s="30">
        <f t="shared" si="2"/>
        <v>8121</v>
      </c>
      <c r="BT31" s="30">
        <v>0</v>
      </c>
      <c r="BU31" s="42">
        <v>30989</v>
      </c>
      <c r="BW31">
        <f t="shared" si="4"/>
        <v>75376.5</v>
      </c>
      <c r="BX31" s="25">
        <f t="shared" si="10"/>
        <v>2.3414163905935981E-2</v>
      </c>
      <c r="CD31">
        <f t="shared" si="5"/>
        <v>17012</v>
      </c>
      <c r="CE31">
        <f t="shared" si="6"/>
        <v>11008</v>
      </c>
      <c r="CF31">
        <f t="shared" si="7"/>
        <v>2889</v>
      </c>
      <c r="CG31">
        <f t="shared" si="8"/>
        <v>1916</v>
      </c>
      <c r="CH31">
        <f t="shared" si="9"/>
        <v>4210</v>
      </c>
      <c r="DA31"/>
      <c r="DB31" s="6">
        <f t="shared" si="3"/>
        <v>6281.375</v>
      </c>
    </row>
    <row r="32" spans="2:106" x14ac:dyDescent="0.3">
      <c r="B32" s="64" t="s">
        <v>109</v>
      </c>
      <c r="C32" s="21" t="s">
        <v>441</v>
      </c>
      <c r="D32" s="30">
        <v>19</v>
      </c>
      <c r="E32" s="30">
        <v>221</v>
      </c>
      <c r="F32" s="30">
        <v>121</v>
      </c>
      <c r="G32" s="30">
        <v>32</v>
      </c>
      <c r="H32" s="30">
        <v>1118</v>
      </c>
      <c r="I32" s="30">
        <v>184</v>
      </c>
      <c r="J32" s="30">
        <v>27</v>
      </c>
      <c r="K32" s="30">
        <v>5</v>
      </c>
      <c r="L32" s="30">
        <v>85</v>
      </c>
      <c r="M32" s="30">
        <v>32</v>
      </c>
      <c r="N32" s="30">
        <v>76</v>
      </c>
      <c r="O32" s="30">
        <v>251</v>
      </c>
      <c r="P32" s="30">
        <v>135</v>
      </c>
      <c r="Q32" s="30">
        <v>41</v>
      </c>
      <c r="R32" s="30">
        <v>46</v>
      </c>
      <c r="S32" s="30">
        <v>45</v>
      </c>
      <c r="T32" s="30">
        <v>11</v>
      </c>
      <c r="U32" s="30">
        <v>33</v>
      </c>
      <c r="V32" s="30">
        <v>12</v>
      </c>
      <c r="W32" s="30">
        <v>40</v>
      </c>
      <c r="X32" s="30">
        <v>58</v>
      </c>
      <c r="Y32" s="30">
        <v>95</v>
      </c>
      <c r="Z32" s="30">
        <v>100</v>
      </c>
      <c r="AA32" s="30">
        <v>7</v>
      </c>
      <c r="AB32" s="30">
        <v>49</v>
      </c>
      <c r="AC32" s="30">
        <v>159</v>
      </c>
      <c r="AD32" s="30">
        <v>33</v>
      </c>
      <c r="AE32" s="30">
        <v>79</v>
      </c>
      <c r="AF32" s="30">
        <v>11</v>
      </c>
      <c r="AG32" s="30">
        <v>41</v>
      </c>
      <c r="AH32" s="30">
        <v>58</v>
      </c>
      <c r="AI32" s="30">
        <v>87</v>
      </c>
      <c r="AJ32" s="30">
        <v>40</v>
      </c>
      <c r="AK32" s="30">
        <v>31</v>
      </c>
      <c r="AL32" s="30">
        <v>71</v>
      </c>
      <c r="AM32" s="30">
        <v>41</v>
      </c>
      <c r="AN32" s="30">
        <v>743</v>
      </c>
      <c r="AO32" s="30">
        <v>59</v>
      </c>
      <c r="AP32" s="30">
        <v>3</v>
      </c>
      <c r="AQ32" s="30">
        <v>15</v>
      </c>
      <c r="AR32" s="30">
        <v>16</v>
      </c>
      <c r="AS32" s="30">
        <v>32</v>
      </c>
      <c r="AT32" s="30">
        <v>195</v>
      </c>
      <c r="AU32" s="30">
        <v>69</v>
      </c>
      <c r="AV32" s="30">
        <v>1</v>
      </c>
      <c r="AW32" s="30">
        <v>62</v>
      </c>
      <c r="AX32" s="30">
        <v>13</v>
      </c>
      <c r="AY32" s="30">
        <v>5</v>
      </c>
      <c r="AZ32" s="30">
        <v>64</v>
      </c>
      <c r="BA32" s="30">
        <v>41</v>
      </c>
      <c r="BB32" s="30">
        <v>6</v>
      </c>
      <c r="BC32" s="30">
        <v>7</v>
      </c>
      <c r="BD32" s="30">
        <v>34</v>
      </c>
      <c r="BE32" s="30">
        <v>1</v>
      </c>
      <c r="BF32" s="30">
        <v>0</v>
      </c>
      <c r="BG32" s="30">
        <v>0</v>
      </c>
      <c r="BH32" s="30">
        <v>1</v>
      </c>
      <c r="BI32" s="30">
        <v>4</v>
      </c>
      <c r="BJ32" s="30">
        <v>0</v>
      </c>
      <c r="BK32" s="30">
        <v>1</v>
      </c>
      <c r="BL32" s="30">
        <v>0</v>
      </c>
      <c r="BM32" s="30">
        <v>0</v>
      </c>
      <c r="BN32" s="30">
        <v>0</v>
      </c>
      <c r="BO32" s="31">
        <f t="shared" si="0"/>
        <v>48</v>
      </c>
      <c r="BP32" s="30">
        <v>118</v>
      </c>
      <c r="BQ32" s="31">
        <f t="shared" si="1"/>
        <v>178</v>
      </c>
      <c r="BR32" s="32">
        <v>5162</v>
      </c>
      <c r="BS32" s="30">
        <f t="shared" si="2"/>
        <v>5162</v>
      </c>
      <c r="BT32" s="30">
        <v>0</v>
      </c>
      <c r="BU32" s="42">
        <v>31017</v>
      </c>
      <c r="BW32">
        <f t="shared" si="4"/>
        <v>73701.5</v>
      </c>
      <c r="BX32" s="25">
        <f t="shared" si="10"/>
        <v>-2.1514298611295501E-2</v>
      </c>
      <c r="CD32">
        <f t="shared" si="5"/>
        <v>16495</v>
      </c>
      <c r="CE32">
        <f t="shared" si="6"/>
        <v>10756</v>
      </c>
      <c r="CF32">
        <f t="shared" si="7"/>
        <v>2838</v>
      </c>
      <c r="CG32">
        <f t="shared" si="8"/>
        <v>1891</v>
      </c>
      <c r="CH32">
        <f t="shared" si="9"/>
        <v>4075</v>
      </c>
      <c r="DA32"/>
      <c r="DB32" s="6">
        <f t="shared" si="3"/>
        <v>6141.791666666667</v>
      </c>
    </row>
    <row r="33" spans="2:107" x14ac:dyDescent="0.3">
      <c r="B33" s="64" t="s">
        <v>110</v>
      </c>
      <c r="C33" s="21" t="s">
        <v>442</v>
      </c>
      <c r="D33" s="30">
        <v>17</v>
      </c>
      <c r="E33" s="30">
        <v>159</v>
      </c>
      <c r="F33" s="30">
        <v>116</v>
      </c>
      <c r="G33" s="30">
        <v>29</v>
      </c>
      <c r="H33" s="30">
        <v>1021</v>
      </c>
      <c r="I33" s="30">
        <v>152</v>
      </c>
      <c r="J33" s="30">
        <v>24</v>
      </c>
      <c r="K33" s="30">
        <v>4</v>
      </c>
      <c r="L33" s="30">
        <v>100</v>
      </c>
      <c r="M33" s="30">
        <v>31</v>
      </c>
      <c r="N33" s="30">
        <v>55</v>
      </c>
      <c r="O33" s="30">
        <v>264</v>
      </c>
      <c r="P33" s="30">
        <v>117</v>
      </c>
      <c r="Q33" s="30">
        <v>42</v>
      </c>
      <c r="R33" s="30">
        <v>40</v>
      </c>
      <c r="S33" s="30">
        <v>42</v>
      </c>
      <c r="T33" s="30">
        <v>16</v>
      </c>
      <c r="U33" s="30">
        <v>34</v>
      </c>
      <c r="V33" s="30">
        <v>5</v>
      </c>
      <c r="W33" s="30">
        <v>21</v>
      </c>
      <c r="X33" s="30">
        <v>32</v>
      </c>
      <c r="Y33" s="30">
        <v>82</v>
      </c>
      <c r="Z33" s="30">
        <v>83</v>
      </c>
      <c r="AA33" s="30">
        <v>6</v>
      </c>
      <c r="AB33" s="30">
        <v>50</v>
      </c>
      <c r="AC33" s="30">
        <v>124</v>
      </c>
      <c r="AD33" s="30">
        <v>37</v>
      </c>
      <c r="AE33" s="30">
        <v>56</v>
      </c>
      <c r="AF33" s="30">
        <v>12</v>
      </c>
      <c r="AG33" s="30">
        <v>40</v>
      </c>
      <c r="AH33" s="30">
        <v>35</v>
      </c>
      <c r="AI33" s="30">
        <v>66</v>
      </c>
      <c r="AJ33" s="30">
        <v>36</v>
      </c>
      <c r="AK33" s="30">
        <v>16</v>
      </c>
      <c r="AL33" s="30">
        <v>54</v>
      </c>
      <c r="AM33" s="30">
        <v>38</v>
      </c>
      <c r="AN33" s="30">
        <v>642</v>
      </c>
      <c r="AO33" s="30">
        <v>52</v>
      </c>
      <c r="AP33" s="30">
        <v>4</v>
      </c>
      <c r="AQ33" s="30">
        <v>19</v>
      </c>
      <c r="AR33" s="30">
        <v>11</v>
      </c>
      <c r="AS33" s="30">
        <v>26</v>
      </c>
      <c r="AT33" s="30">
        <v>166</v>
      </c>
      <c r="AU33" s="30">
        <v>75</v>
      </c>
      <c r="AV33" s="30">
        <v>4</v>
      </c>
      <c r="AW33" s="30">
        <v>57</v>
      </c>
      <c r="AX33" s="30">
        <v>2</v>
      </c>
      <c r="AY33" s="30">
        <v>7</v>
      </c>
      <c r="AZ33" s="30">
        <v>48</v>
      </c>
      <c r="BA33" s="30">
        <v>43</v>
      </c>
      <c r="BB33" s="30">
        <v>7</v>
      </c>
      <c r="BC33" s="30">
        <v>6</v>
      </c>
      <c r="BD33" s="30">
        <v>49</v>
      </c>
      <c r="BE33" s="30">
        <v>0</v>
      </c>
      <c r="BF33" s="30">
        <v>1</v>
      </c>
      <c r="BG33" s="30">
        <v>0</v>
      </c>
      <c r="BH33" s="30">
        <v>0</v>
      </c>
      <c r="BI33" s="30">
        <v>3</v>
      </c>
      <c r="BJ33" s="30">
        <v>0</v>
      </c>
      <c r="BK33" s="30">
        <v>0</v>
      </c>
      <c r="BL33" s="30">
        <v>0</v>
      </c>
      <c r="BM33" s="30">
        <v>0</v>
      </c>
      <c r="BN33" s="30">
        <v>0</v>
      </c>
      <c r="BO33" s="31">
        <f t="shared" si="0"/>
        <v>59</v>
      </c>
      <c r="BP33" s="30">
        <v>72</v>
      </c>
      <c r="BQ33" s="31">
        <f t="shared" si="1"/>
        <v>157</v>
      </c>
      <c r="BR33" s="32">
        <v>4507</v>
      </c>
      <c r="BS33" s="30">
        <f t="shared" si="2"/>
        <v>4507</v>
      </c>
      <c r="BT33" s="30">
        <v>0</v>
      </c>
      <c r="BU33" s="42">
        <v>31045</v>
      </c>
      <c r="BW33">
        <f t="shared" si="4"/>
        <v>74032.5</v>
      </c>
      <c r="BX33" s="25">
        <f t="shared" si="10"/>
        <v>4.5933183162807367E-3</v>
      </c>
      <c r="CD33">
        <f t="shared" si="5"/>
        <v>16573</v>
      </c>
      <c r="CE33">
        <f t="shared" si="6"/>
        <v>10782</v>
      </c>
      <c r="CF33">
        <f t="shared" si="7"/>
        <v>2830</v>
      </c>
      <c r="CG33">
        <f t="shared" si="8"/>
        <v>1898</v>
      </c>
      <c r="CH33">
        <f t="shared" si="9"/>
        <v>4110</v>
      </c>
      <c r="DA33"/>
      <c r="DB33" s="6">
        <f t="shared" si="3"/>
        <v>6169.375</v>
      </c>
    </row>
    <row r="34" spans="2:107" x14ac:dyDescent="0.3">
      <c r="B34" s="64" t="s">
        <v>111</v>
      </c>
      <c r="C34" s="21" t="s">
        <v>443</v>
      </c>
      <c r="D34" s="30">
        <v>33</v>
      </c>
      <c r="E34" s="30">
        <v>235</v>
      </c>
      <c r="F34" s="30">
        <v>126</v>
      </c>
      <c r="G34" s="30">
        <v>33</v>
      </c>
      <c r="H34" s="30">
        <v>1467</v>
      </c>
      <c r="I34" s="30">
        <v>224</v>
      </c>
      <c r="J34" s="30">
        <v>30</v>
      </c>
      <c r="K34" s="30">
        <v>7</v>
      </c>
      <c r="L34" s="30">
        <v>116</v>
      </c>
      <c r="M34" s="30">
        <v>60</v>
      </c>
      <c r="N34" s="30">
        <v>85</v>
      </c>
      <c r="O34" s="30">
        <v>372</v>
      </c>
      <c r="P34" s="30">
        <v>164</v>
      </c>
      <c r="Q34" s="30">
        <v>62</v>
      </c>
      <c r="R34" s="30">
        <v>74</v>
      </c>
      <c r="S34" s="30">
        <v>65</v>
      </c>
      <c r="T34" s="30">
        <v>14</v>
      </c>
      <c r="U34" s="30">
        <v>51</v>
      </c>
      <c r="V34" s="30">
        <v>9</v>
      </c>
      <c r="W34" s="30">
        <v>33</v>
      </c>
      <c r="X34" s="30">
        <v>50</v>
      </c>
      <c r="Y34" s="30">
        <v>115</v>
      </c>
      <c r="Z34" s="30">
        <v>148</v>
      </c>
      <c r="AA34" s="30">
        <v>17</v>
      </c>
      <c r="AB34" s="30">
        <v>65</v>
      </c>
      <c r="AC34" s="30">
        <v>224</v>
      </c>
      <c r="AD34" s="30">
        <v>45</v>
      </c>
      <c r="AE34" s="30">
        <v>70</v>
      </c>
      <c r="AF34" s="30">
        <v>17</v>
      </c>
      <c r="AG34" s="30">
        <v>50</v>
      </c>
      <c r="AH34" s="30">
        <v>67</v>
      </c>
      <c r="AI34" s="30">
        <v>92</v>
      </c>
      <c r="AJ34" s="30">
        <v>41</v>
      </c>
      <c r="AK34" s="30">
        <v>41</v>
      </c>
      <c r="AL34" s="30">
        <v>94</v>
      </c>
      <c r="AM34" s="30">
        <v>67</v>
      </c>
      <c r="AN34" s="30">
        <v>1025</v>
      </c>
      <c r="AO34" s="30">
        <v>69</v>
      </c>
      <c r="AP34" s="30">
        <v>7</v>
      </c>
      <c r="AQ34" s="30">
        <v>28</v>
      </c>
      <c r="AR34" s="30">
        <v>26</v>
      </c>
      <c r="AS34" s="30">
        <v>35</v>
      </c>
      <c r="AT34" s="30">
        <v>260</v>
      </c>
      <c r="AU34" s="30">
        <v>110</v>
      </c>
      <c r="AV34" s="30">
        <v>4</v>
      </c>
      <c r="AW34" s="30">
        <v>90</v>
      </c>
      <c r="AX34" s="30">
        <v>4</v>
      </c>
      <c r="AY34" s="30">
        <v>9</v>
      </c>
      <c r="AZ34" s="30">
        <v>79</v>
      </c>
      <c r="BA34" s="30">
        <v>66</v>
      </c>
      <c r="BB34" s="30">
        <v>6</v>
      </c>
      <c r="BC34" s="30">
        <v>16</v>
      </c>
      <c r="BD34" s="30">
        <v>47</v>
      </c>
      <c r="BE34" s="30">
        <v>2</v>
      </c>
      <c r="BF34" s="30">
        <v>0</v>
      </c>
      <c r="BG34" s="30">
        <v>1</v>
      </c>
      <c r="BH34" s="30">
        <v>1</v>
      </c>
      <c r="BI34" s="30">
        <v>8</v>
      </c>
      <c r="BJ34" s="30">
        <v>0</v>
      </c>
      <c r="BK34" s="30">
        <v>2</v>
      </c>
      <c r="BL34" s="30">
        <v>0</v>
      </c>
      <c r="BM34" s="30">
        <v>0</v>
      </c>
      <c r="BN34" s="30">
        <v>0</v>
      </c>
      <c r="BO34" s="31">
        <f t="shared" si="0"/>
        <v>77</v>
      </c>
      <c r="BP34" s="30">
        <v>135</v>
      </c>
      <c r="BQ34" s="31">
        <f t="shared" si="1"/>
        <v>157</v>
      </c>
      <c r="BR34" s="32">
        <v>6650</v>
      </c>
      <c r="BS34" s="30">
        <f t="shared" si="2"/>
        <v>6650</v>
      </c>
      <c r="BT34" s="30">
        <v>0</v>
      </c>
      <c r="BU34" s="42">
        <v>31080</v>
      </c>
      <c r="BW34">
        <f t="shared" si="4"/>
        <v>75000.5</v>
      </c>
      <c r="BX34" s="25">
        <f t="shared" si="10"/>
        <v>1.3150607210882459E-2</v>
      </c>
      <c r="CD34">
        <f t="shared" si="5"/>
        <v>16783</v>
      </c>
      <c r="CE34">
        <f t="shared" si="6"/>
        <v>10961</v>
      </c>
      <c r="CF34">
        <f t="shared" si="7"/>
        <v>2869</v>
      </c>
      <c r="CG34">
        <f t="shared" si="8"/>
        <v>1880</v>
      </c>
      <c r="CH34">
        <f t="shared" si="9"/>
        <v>4123</v>
      </c>
      <c r="DA34"/>
      <c r="DB34" s="6">
        <f t="shared" si="3"/>
        <v>6250.041666666667</v>
      </c>
    </row>
    <row r="35" spans="2:107" x14ac:dyDescent="0.3">
      <c r="B35" s="64" t="s">
        <v>112</v>
      </c>
      <c r="C35" s="21" t="s">
        <v>444</v>
      </c>
      <c r="D35" s="30">
        <v>26</v>
      </c>
      <c r="E35" s="30">
        <v>239</v>
      </c>
      <c r="F35" s="30">
        <v>166</v>
      </c>
      <c r="G35" s="30">
        <v>43</v>
      </c>
      <c r="H35" s="30">
        <v>1241</v>
      </c>
      <c r="I35" s="30">
        <v>186</v>
      </c>
      <c r="J35" s="30">
        <v>34</v>
      </c>
      <c r="K35" s="30">
        <v>3</v>
      </c>
      <c r="L35" s="30">
        <v>113</v>
      </c>
      <c r="M35" s="30">
        <v>54</v>
      </c>
      <c r="N35" s="30">
        <v>80</v>
      </c>
      <c r="O35" s="30">
        <v>342</v>
      </c>
      <c r="P35" s="30">
        <v>142</v>
      </c>
      <c r="Q35" s="30">
        <v>81</v>
      </c>
      <c r="R35" s="30">
        <v>51</v>
      </c>
      <c r="S35" s="30">
        <v>56</v>
      </c>
      <c r="T35" s="30">
        <v>31</v>
      </c>
      <c r="U35" s="30">
        <v>42</v>
      </c>
      <c r="V35" s="30">
        <v>5</v>
      </c>
      <c r="W35" s="30">
        <v>45</v>
      </c>
      <c r="X35" s="30">
        <v>44</v>
      </c>
      <c r="Y35" s="30">
        <v>81</v>
      </c>
      <c r="Z35" s="30">
        <v>89</v>
      </c>
      <c r="AA35" s="30">
        <v>14</v>
      </c>
      <c r="AB35" s="30">
        <v>84</v>
      </c>
      <c r="AC35" s="30">
        <v>203</v>
      </c>
      <c r="AD35" s="30">
        <v>37</v>
      </c>
      <c r="AE35" s="30">
        <v>85</v>
      </c>
      <c r="AF35" s="30">
        <v>5</v>
      </c>
      <c r="AG35" s="30">
        <v>55</v>
      </c>
      <c r="AH35" s="30">
        <v>60</v>
      </c>
      <c r="AI35" s="30">
        <v>76</v>
      </c>
      <c r="AJ35" s="30">
        <v>38</v>
      </c>
      <c r="AK35" s="30">
        <v>24</v>
      </c>
      <c r="AL35" s="30">
        <v>67</v>
      </c>
      <c r="AM35" s="30">
        <v>40</v>
      </c>
      <c r="AN35" s="30">
        <v>896</v>
      </c>
      <c r="AO35" s="30">
        <v>51</v>
      </c>
      <c r="AP35" s="30">
        <v>4</v>
      </c>
      <c r="AQ35" s="30">
        <v>29</v>
      </c>
      <c r="AR35" s="30">
        <v>28</v>
      </c>
      <c r="AS35" s="30">
        <v>35</v>
      </c>
      <c r="AT35" s="30">
        <v>230</v>
      </c>
      <c r="AU35" s="30">
        <v>71</v>
      </c>
      <c r="AV35" s="30">
        <v>14</v>
      </c>
      <c r="AW35" s="30">
        <v>72</v>
      </c>
      <c r="AX35" s="30">
        <v>5</v>
      </c>
      <c r="AY35" s="30">
        <v>7</v>
      </c>
      <c r="AZ35" s="30">
        <v>69</v>
      </c>
      <c r="BA35" s="30">
        <v>49</v>
      </c>
      <c r="BB35" s="30">
        <v>9</v>
      </c>
      <c r="BC35" s="30">
        <v>10</v>
      </c>
      <c r="BD35" s="30">
        <v>42</v>
      </c>
      <c r="BE35" s="30">
        <v>1</v>
      </c>
      <c r="BF35" s="30">
        <v>0</v>
      </c>
      <c r="BG35" s="30">
        <v>0</v>
      </c>
      <c r="BH35" s="30">
        <v>0</v>
      </c>
      <c r="BI35" s="30">
        <v>4</v>
      </c>
      <c r="BJ35" s="30">
        <v>0</v>
      </c>
      <c r="BK35" s="30">
        <v>3</v>
      </c>
      <c r="BL35" s="30">
        <v>2</v>
      </c>
      <c r="BM35" s="30">
        <v>0</v>
      </c>
      <c r="BN35" s="30">
        <v>0</v>
      </c>
      <c r="BO35" s="31">
        <f t="shared" si="0"/>
        <v>62</v>
      </c>
      <c r="BP35" s="30">
        <v>81</v>
      </c>
      <c r="BQ35" s="31">
        <f t="shared" si="1"/>
        <v>174</v>
      </c>
      <c r="BR35" s="32">
        <v>5868</v>
      </c>
      <c r="BS35" s="30">
        <f t="shared" si="2"/>
        <v>5868</v>
      </c>
      <c r="BT35" s="30">
        <v>0</v>
      </c>
      <c r="BU35" s="42">
        <v>31108</v>
      </c>
      <c r="BW35">
        <f t="shared" si="4"/>
        <v>74166.5</v>
      </c>
      <c r="BX35" s="25">
        <f t="shared" si="10"/>
        <v>-2.1666292920365704E-2</v>
      </c>
      <c r="CD35">
        <f t="shared" si="5"/>
        <v>16489</v>
      </c>
      <c r="CE35">
        <f t="shared" si="6"/>
        <v>10790</v>
      </c>
      <c r="CF35">
        <f t="shared" si="7"/>
        <v>2841</v>
      </c>
      <c r="CG35">
        <f t="shared" si="8"/>
        <v>1847</v>
      </c>
      <c r="CH35">
        <f t="shared" si="9"/>
        <v>4117</v>
      </c>
      <c r="DA35"/>
      <c r="DB35" s="6">
        <f t="shared" si="3"/>
        <v>6180.541666666667</v>
      </c>
    </row>
    <row r="36" spans="2:107" x14ac:dyDescent="0.3">
      <c r="B36" s="64" t="s">
        <v>113</v>
      </c>
      <c r="C36" s="21" t="s">
        <v>445</v>
      </c>
      <c r="D36" s="30">
        <v>24</v>
      </c>
      <c r="E36" s="30">
        <v>203</v>
      </c>
      <c r="F36" s="30">
        <v>143</v>
      </c>
      <c r="G36" s="30">
        <v>16</v>
      </c>
      <c r="H36" s="30">
        <v>1295</v>
      </c>
      <c r="I36" s="30">
        <v>186</v>
      </c>
      <c r="J36" s="30">
        <v>30</v>
      </c>
      <c r="K36" s="30">
        <v>6</v>
      </c>
      <c r="L36" s="30">
        <v>101</v>
      </c>
      <c r="M36" s="30">
        <v>63</v>
      </c>
      <c r="N36" s="30">
        <v>95</v>
      </c>
      <c r="O36" s="30">
        <v>326</v>
      </c>
      <c r="P36" s="30">
        <v>142</v>
      </c>
      <c r="Q36" s="30">
        <v>53</v>
      </c>
      <c r="R36" s="30">
        <v>59</v>
      </c>
      <c r="S36" s="30">
        <v>47</v>
      </c>
      <c r="T36" s="30">
        <v>17</v>
      </c>
      <c r="U36" s="30">
        <v>35</v>
      </c>
      <c r="V36" s="30">
        <v>6</v>
      </c>
      <c r="W36" s="30">
        <v>37</v>
      </c>
      <c r="X36" s="30">
        <v>43</v>
      </c>
      <c r="Y36" s="30">
        <v>110</v>
      </c>
      <c r="Z36" s="30">
        <v>101</v>
      </c>
      <c r="AA36" s="30">
        <v>13</v>
      </c>
      <c r="AB36" s="30">
        <v>57</v>
      </c>
      <c r="AC36" s="30">
        <v>202</v>
      </c>
      <c r="AD36" s="30">
        <v>35</v>
      </c>
      <c r="AE36" s="30">
        <v>65</v>
      </c>
      <c r="AF36" s="30">
        <v>5</v>
      </c>
      <c r="AG36" s="30">
        <v>38</v>
      </c>
      <c r="AH36" s="30">
        <v>49</v>
      </c>
      <c r="AI36" s="30">
        <v>77</v>
      </c>
      <c r="AJ36" s="30">
        <v>45</v>
      </c>
      <c r="AK36" s="30">
        <v>31</v>
      </c>
      <c r="AL36" s="30">
        <v>77</v>
      </c>
      <c r="AM36" s="30">
        <v>70</v>
      </c>
      <c r="AN36" s="30">
        <v>885</v>
      </c>
      <c r="AO36" s="30">
        <v>47</v>
      </c>
      <c r="AP36" s="30">
        <v>3</v>
      </c>
      <c r="AQ36" s="30">
        <v>19</v>
      </c>
      <c r="AR36" s="30">
        <v>32</v>
      </c>
      <c r="AS36" s="30">
        <v>40</v>
      </c>
      <c r="AT36" s="30">
        <v>214</v>
      </c>
      <c r="AU36" s="30">
        <v>99</v>
      </c>
      <c r="AV36" s="30">
        <v>9</v>
      </c>
      <c r="AW36" s="30">
        <v>66</v>
      </c>
      <c r="AX36" s="30">
        <v>12</v>
      </c>
      <c r="AY36" s="30">
        <v>5</v>
      </c>
      <c r="AZ36" s="30">
        <v>49</v>
      </c>
      <c r="BA36" s="30">
        <v>54</v>
      </c>
      <c r="BB36" s="30">
        <v>2</v>
      </c>
      <c r="BC36" s="30">
        <v>10</v>
      </c>
      <c r="BD36" s="30">
        <v>45</v>
      </c>
      <c r="BE36" s="30">
        <v>0</v>
      </c>
      <c r="BF36" s="30">
        <v>0</v>
      </c>
      <c r="BG36" s="30">
        <v>0</v>
      </c>
      <c r="BH36" s="30">
        <v>1</v>
      </c>
      <c r="BI36" s="30">
        <v>2</v>
      </c>
      <c r="BJ36" s="30">
        <v>0</v>
      </c>
      <c r="BK36" s="30">
        <v>1</v>
      </c>
      <c r="BL36" s="30">
        <v>1</v>
      </c>
      <c r="BM36" s="30">
        <v>0</v>
      </c>
      <c r="BN36" s="30">
        <v>0</v>
      </c>
      <c r="BO36" s="31">
        <f t="shared" si="0"/>
        <v>60</v>
      </c>
      <c r="BP36" s="30">
        <v>104</v>
      </c>
      <c r="BQ36" s="31">
        <f t="shared" si="1"/>
        <v>137</v>
      </c>
      <c r="BR36" s="32">
        <v>5739</v>
      </c>
      <c r="BS36" s="30">
        <f t="shared" si="2"/>
        <v>5739</v>
      </c>
      <c r="BT36" s="30">
        <v>0</v>
      </c>
      <c r="BU36" s="42">
        <v>31136</v>
      </c>
      <c r="BW36">
        <f t="shared" si="4"/>
        <v>73898.5</v>
      </c>
      <c r="BX36" s="25">
        <f t="shared" si="10"/>
        <v>-1.1457427596816228E-2</v>
      </c>
      <c r="CD36">
        <f t="shared" si="5"/>
        <v>16421</v>
      </c>
      <c r="CE36">
        <f t="shared" si="6"/>
        <v>10746</v>
      </c>
      <c r="CF36">
        <f t="shared" si="7"/>
        <v>2850</v>
      </c>
      <c r="CG36">
        <f t="shared" si="8"/>
        <v>1832</v>
      </c>
      <c r="CH36">
        <f t="shared" si="9"/>
        <v>4079</v>
      </c>
      <c r="DA36"/>
      <c r="DB36" s="6">
        <f t="shared" si="3"/>
        <v>6158.208333333333</v>
      </c>
    </row>
    <row r="37" spans="2:107" x14ac:dyDescent="0.3">
      <c r="B37" s="64" t="s">
        <v>114</v>
      </c>
      <c r="C37" s="21" t="s">
        <v>446</v>
      </c>
      <c r="D37" s="30">
        <v>19</v>
      </c>
      <c r="E37" s="30">
        <v>176</v>
      </c>
      <c r="F37" s="30">
        <v>130</v>
      </c>
      <c r="G37" s="30">
        <v>35</v>
      </c>
      <c r="H37" s="30">
        <v>1172</v>
      </c>
      <c r="I37" s="30">
        <v>183</v>
      </c>
      <c r="J37" s="30">
        <v>40</v>
      </c>
      <c r="K37" s="30">
        <v>3</v>
      </c>
      <c r="L37" s="30">
        <v>118</v>
      </c>
      <c r="M37" s="30">
        <v>37</v>
      </c>
      <c r="N37" s="30">
        <v>62</v>
      </c>
      <c r="O37" s="30">
        <v>299</v>
      </c>
      <c r="P37" s="30">
        <v>105</v>
      </c>
      <c r="Q37" s="30">
        <v>52</v>
      </c>
      <c r="R37" s="30">
        <v>45</v>
      </c>
      <c r="S37" s="30">
        <v>41</v>
      </c>
      <c r="T37" s="30">
        <v>18</v>
      </c>
      <c r="U37" s="30">
        <v>37</v>
      </c>
      <c r="V37" s="30">
        <v>11</v>
      </c>
      <c r="W37" s="30">
        <v>33</v>
      </c>
      <c r="X37" s="30">
        <v>35</v>
      </c>
      <c r="Y37" s="30">
        <v>81</v>
      </c>
      <c r="Z37" s="30">
        <v>107</v>
      </c>
      <c r="AA37" s="30">
        <v>6</v>
      </c>
      <c r="AB37" s="30">
        <v>37</v>
      </c>
      <c r="AC37" s="30">
        <v>199</v>
      </c>
      <c r="AD37" s="30">
        <v>35</v>
      </c>
      <c r="AE37" s="30">
        <v>82</v>
      </c>
      <c r="AF37" s="30">
        <v>11</v>
      </c>
      <c r="AG37" s="30">
        <v>38</v>
      </c>
      <c r="AH37" s="30">
        <v>52</v>
      </c>
      <c r="AI37" s="30">
        <v>68</v>
      </c>
      <c r="AJ37" s="30">
        <v>35</v>
      </c>
      <c r="AK37" s="30">
        <v>29</v>
      </c>
      <c r="AL37" s="30">
        <v>69</v>
      </c>
      <c r="AM37" s="30">
        <v>54</v>
      </c>
      <c r="AN37" s="30">
        <v>824</v>
      </c>
      <c r="AO37" s="30">
        <v>54</v>
      </c>
      <c r="AP37" s="30">
        <v>10</v>
      </c>
      <c r="AQ37" s="30">
        <v>22</v>
      </c>
      <c r="AR37" s="30">
        <v>21</v>
      </c>
      <c r="AS37" s="30">
        <v>38</v>
      </c>
      <c r="AT37" s="30">
        <v>213</v>
      </c>
      <c r="AU37" s="30">
        <v>99</v>
      </c>
      <c r="AV37" s="30">
        <v>1</v>
      </c>
      <c r="AW37" s="30">
        <v>62</v>
      </c>
      <c r="AX37" s="30">
        <v>9</v>
      </c>
      <c r="AY37" s="30">
        <v>8</v>
      </c>
      <c r="AZ37" s="30">
        <v>56</v>
      </c>
      <c r="BA37" s="30">
        <v>54</v>
      </c>
      <c r="BB37" s="30">
        <v>3</v>
      </c>
      <c r="BC37" s="30">
        <v>10</v>
      </c>
      <c r="BD37" s="30">
        <v>45</v>
      </c>
      <c r="BE37" s="30">
        <v>2</v>
      </c>
      <c r="BF37" s="30">
        <v>0</v>
      </c>
      <c r="BG37" s="30">
        <v>1</v>
      </c>
      <c r="BH37" s="30">
        <v>0</v>
      </c>
      <c r="BI37" s="30">
        <v>2</v>
      </c>
      <c r="BJ37" s="30">
        <v>0</v>
      </c>
      <c r="BK37" s="30">
        <v>0</v>
      </c>
      <c r="BL37" s="30">
        <v>0</v>
      </c>
      <c r="BM37" s="30">
        <v>0</v>
      </c>
      <c r="BN37" s="30">
        <v>0</v>
      </c>
      <c r="BO37" s="31">
        <f t="shared" si="0"/>
        <v>60</v>
      </c>
      <c r="BP37" s="30">
        <v>112</v>
      </c>
      <c r="BQ37" s="31">
        <f t="shared" si="1"/>
        <v>121</v>
      </c>
      <c r="BR37" s="32">
        <v>5321</v>
      </c>
      <c r="BS37" s="30">
        <f t="shared" si="2"/>
        <v>5321</v>
      </c>
      <c r="BT37" s="30">
        <v>0</v>
      </c>
      <c r="BU37" s="42">
        <v>31164</v>
      </c>
      <c r="BW37">
        <f t="shared" si="4"/>
        <v>73329.5</v>
      </c>
      <c r="BX37" s="25">
        <f t="shared" si="10"/>
        <v>-2.2768463978251052E-2</v>
      </c>
      <c r="CD37">
        <f t="shared" si="5"/>
        <v>16241</v>
      </c>
      <c r="CE37">
        <f t="shared" si="6"/>
        <v>10696</v>
      </c>
      <c r="CF37">
        <f t="shared" si="7"/>
        <v>2830</v>
      </c>
      <c r="CG37">
        <f t="shared" si="8"/>
        <v>1819</v>
      </c>
      <c r="CH37">
        <f t="shared" si="9"/>
        <v>4017</v>
      </c>
      <c r="DA37"/>
      <c r="DB37" s="6">
        <f t="shared" si="3"/>
        <v>6110.791666666667</v>
      </c>
    </row>
    <row r="38" spans="2:107" x14ac:dyDescent="0.3">
      <c r="B38" s="64" t="s">
        <v>115</v>
      </c>
      <c r="C38" s="21" t="s">
        <v>447</v>
      </c>
      <c r="D38" s="30">
        <v>28</v>
      </c>
      <c r="E38" s="30">
        <v>227</v>
      </c>
      <c r="F38" s="30">
        <v>153</v>
      </c>
      <c r="G38" s="30">
        <v>45</v>
      </c>
      <c r="H38" s="30">
        <v>1454</v>
      </c>
      <c r="I38" s="30">
        <v>203</v>
      </c>
      <c r="J38" s="30">
        <v>39</v>
      </c>
      <c r="K38" s="30">
        <v>6</v>
      </c>
      <c r="L38" s="30">
        <v>119</v>
      </c>
      <c r="M38" s="30">
        <v>53</v>
      </c>
      <c r="N38" s="30">
        <v>76</v>
      </c>
      <c r="O38" s="30">
        <v>339</v>
      </c>
      <c r="P38" s="30">
        <v>136</v>
      </c>
      <c r="Q38" s="30">
        <v>60</v>
      </c>
      <c r="R38" s="30">
        <v>50</v>
      </c>
      <c r="S38" s="30">
        <v>71</v>
      </c>
      <c r="T38" s="30">
        <v>9</v>
      </c>
      <c r="U38" s="30">
        <v>50</v>
      </c>
      <c r="V38" s="30">
        <v>8</v>
      </c>
      <c r="W38" s="30">
        <v>36</v>
      </c>
      <c r="X38" s="30">
        <v>48</v>
      </c>
      <c r="Y38" s="30">
        <v>99</v>
      </c>
      <c r="Z38" s="30">
        <v>121</v>
      </c>
      <c r="AA38" s="30">
        <v>22</v>
      </c>
      <c r="AB38" s="30">
        <v>64</v>
      </c>
      <c r="AC38" s="30">
        <v>203</v>
      </c>
      <c r="AD38" s="30">
        <v>37</v>
      </c>
      <c r="AE38" s="30">
        <v>89</v>
      </c>
      <c r="AF38" s="30">
        <v>11</v>
      </c>
      <c r="AG38" s="30">
        <v>49</v>
      </c>
      <c r="AH38" s="30">
        <v>64</v>
      </c>
      <c r="AI38" s="30">
        <v>85</v>
      </c>
      <c r="AJ38" s="30">
        <v>46</v>
      </c>
      <c r="AK38" s="30">
        <v>44</v>
      </c>
      <c r="AL38" s="30">
        <v>85</v>
      </c>
      <c r="AM38" s="30">
        <v>63</v>
      </c>
      <c r="AN38" s="30">
        <v>993</v>
      </c>
      <c r="AO38" s="30">
        <v>60</v>
      </c>
      <c r="AP38" s="30">
        <v>8</v>
      </c>
      <c r="AQ38" s="30">
        <v>28</v>
      </c>
      <c r="AR38" s="30">
        <v>41</v>
      </c>
      <c r="AS38" s="30">
        <v>41</v>
      </c>
      <c r="AT38" s="30">
        <v>230</v>
      </c>
      <c r="AU38" s="30">
        <v>106</v>
      </c>
      <c r="AV38" s="30">
        <v>4</v>
      </c>
      <c r="AW38" s="30">
        <v>79</v>
      </c>
      <c r="AX38" s="30">
        <v>5</v>
      </c>
      <c r="AY38" s="30">
        <v>7</v>
      </c>
      <c r="AZ38" s="30">
        <v>63</v>
      </c>
      <c r="BA38" s="30">
        <v>54</v>
      </c>
      <c r="BB38" s="30">
        <v>4</v>
      </c>
      <c r="BC38" s="30">
        <v>6</v>
      </c>
      <c r="BD38" s="30">
        <v>45</v>
      </c>
      <c r="BE38" s="30">
        <v>1</v>
      </c>
      <c r="BF38" s="30">
        <v>0</v>
      </c>
      <c r="BG38" s="30">
        <v>0</v>
      </c>
      <c r="BH38" s="30">
        <v>0</v>
      </c>
      <c r="BI38" s="30">
        <v>2</v>
      </c>
      <c r="BJ38" s="30">
        <v>0</v>
      </c>
      <c r="BK38" s="30">
        <v>1</v>
      </c>
      <c r="BL38" s="30">
        <v>0</v>
      </c>
      <c r="BM38" s="30">
        <v>1</v>
      </c>
      <c r="BN38" s="30">
        <v>0</v>
      </c>
      <c r="BO38" s="31">
        <f t="shared" si="0"/>
        <v>56</v>
      </c>
      <c r="BP38" s="30">
        <v>113</v>
      </c>
      <c r="BQ38" s="31">
        <f t="shared" si="1"/>
        <v>140</v>
      </c>
      <c r="BR38" s="32">
        <v>6324</v>
      </c>
      <c r="BS38" s="30">
        <f t="shared" si="2"/>
        <v>6324</v>
      </c>
      <c r="BT38" s="30">
        <v>0</v>
      </c>
      <c r="BU38" s="42">
        <v>31199</v>
      </c>
      <c r="BW38">
        <f t="shared" si="4"/>
        <v>73494.5</v>
      </c>
      <c r="BX38" s="25">
        <f t="shared" si="10"/>
        <v>-3.4136308678967553E-2</v>
      </c>
      <c r="CD38">
        <f t="shared" si="5"/>
        <v>16296.5</v>
      </c>
      <c r="CE38">
        <f t="shared" si="6"/>
        <v>10810</v>
      </c>
      <c r="CF38">
        <f t="shared" si="7"/>
        <v>2811.5</v>
      </c>
      <c r="CG38">
        <f t="shared" si="8"/>
        <v>1820</v>
      </c>
      <c r="CH38">
        <f t="shared" si="9"/>
        <v>3980</v>
      </c>
      <c r="DA38"/>
      <c r="DB38" s="6">
        <f t="shared" si="3"/>
        <v>6124.541666666667</v>
      </c>
    </row>
    <row r="39" spans="2:107" x14ac:dyDescent="0.3">
      <c r="B39" s="64" t="s">
        <v>116</v>
      </c>
      <c r="C39" s="21" t="s">
        <v>448</v>
      </c>
      <c r="D39" s="30">
        <v>20</v>
      </c>
      <c r="E39" s="30">
        <v>176</v>
      </c>
      <c r="F39" s="30">
        <v>127</v>
      </c>
      <c r="G39" s="30">
        <v>28</v>
      </c>
      <c r="H39" s="30">
        <v>1141</v>
      </c>
      <c r="I39" s="30">
        <v>172</v>
      </c>
      <c r="J39" s="30">
        <v>34</v>
      </c>
      <c r="K39" s="30">
        <v>4</v>
      </c>
      <c r="L39" s="30">
        <v>88</v>
      </c>
      <c r="M39" s="30">
        <v>51</v>
      </c>
      <c r="N39" s="30">
        <v>70</v>
      </c>
      <c r="O39" s="30">
        <v>337</v>
      </c>
      <c r="P39" s="30">
        <v>124</v>
      </c>
      <c r="Q39" s="30">
        <v>52</v>
      </c>
      <c r="R39" s="30">
        <v>40</v>
      </c>
      <c r="S39" s="30">
        <v>55</v>
      </c>
      <c r="T39" s="30">
        <v>20</v>
      </c>
      <c r="U39" s="30">
        <v>35</v>
      </c>
      <c r="V39" s="30">
        <v>8</v>
      </c>
      <c r="W39" s="30">
        <v>28</v>
      </c>
      <c r="X39" s="30">
        <v>30</v>
      </c>
      <c r="Y39" s="30">
        <v>85</v>
      </c>
      <c r="Z39" s="30">
        <v>100</v>
      </c>
      <c r="AA39" s="30">
        <v>12</v>
      </c>
      <c r="AB39" s="30">
        <v>55</v>
      </c>
      <c r="AC39" s="30">
        <v>178</v>
      </c>
      <c r="AD39" s="30">
        <v>44</v>
      </c>
      <c r="AE39" s="30">
        <v>67</v>
      </c>
      <c r="AF39" s="30">
        <v>8</v>
      </c>
      <c r="AG39" s="30">
        <v>37</v>
      </c>
      <c r="AH39" s="30">
        <v>42</v>
      </c>
      <c r="AI39" s="30">
        <v>66</v>
      </c>
      <c r="AJ39" s="30">
        <v>42</v>
      </c>
      <c r="AK39" s="30">
        <v>28</v>
      </c>
      <c r="AL39" s="30">
        <v>87</v>
      </c>
      <c r="AM39" s="30">
        <v>38</v>
      </c>
      <c r="AN39" s="30">
        <v>820</v>
      </c>
      <c r="AO39" s="30">
        <v>61</v>
      </c>
      <c r="AP39" s="30">
        <v>9</v>
      </c>
      <c r="AQ39" s="30">
        <v>26</v>
      </c>
      <c r="AR39" s="30">
        <v>24</v>
      </c>
      <c r="AS39" s="30">
        <v>26</v>
      </c>
      <c r="AT39" s="30">
        <v>199</v>
      </c>
      <c r="AU39" s="30">
        <v>88</v>
      </c>
      <c r="AV39" s="30">
        <v>3</v>
      </c>
      <c r="AW39" s="30">
        <v>71</v>
      </c>
      <c r="AX39" s="30">
        <v>4</v>
      </c>
      <c r="AY39" s="30">
        <v>3</v>
      </c>
      <c r="AZ39" s="30">
        <v>61</v>
      </c>
      <c r="BA39" s="30">
        <v>46</v>
      </c>
      <c r="BB39" s="30">
        <v>4</v>
      </c>
      <c r="BC39" s="30">
        <v>9</v>
      </c>
      <c r="BD39" s="30">
        <v>39</v>
      </c>
      <c r="BE39" s="30">
        <v>1</v>
      </c>
      <c r="BF39" s="30">
        <v>0</v>
      </c>
      <c r="BG39" s="30">
        <v>0</v>
      </c>
      <c r="BH39" s="30">
        <v>1</v>
      </c>
      <c r="BI39" s="30">
        <v>2</v>
      </c>
      <c r="BJ39" s="30">
        <v>0</v>
      </c>
      <c r="BK39" s="30">
        <v>0</v>
      </c>
      <c r="BL39" s="30">
        <v>3</v>
      </c>
      <c r="BM39" s="30">
        <v>0</v>
      </c>
      <c r="BN39" s="30">
        <v>0</v>
      </c>
      <c r="BO39" s="31">
        <f t="shared" si="0"/>
        <v>55</v>
      </c>
      <c r="BP39" s="30">
        <v>98</v>
      </c>
      <c r="BQ39" s="31">
        <f t="shared" si="1"/>
        <v>167</v>
      </c>
      <c r="BR39" s="32">
        <v>5294</v>
      </c>
      <c r="BS39" s="30">
        <f t="shared" si="2"/>
        <v>5294</v>
      </c>
      <c r="BT39" s="30">
        <v>0</v>
      </c>
      <c r="BU39" s="42">
        <v>31227</v>
      </c>
      <c r="BW39">
        <f t="shared" si="4"/>
        <v>72360.5</v>
      </c>
      <c r="BX39" s="25">
        <f t="shared" si="10"/>
        <v>-4.9189267318406338E-2</v>
      </c>
      <c r="CD39">
        <f t="shared" si="5"/>
        <v>15992.5</v>
      </c>
      <c r="CE39">
        <f t="shared" si="6"/>
        <v>10746</v>
      </c>
      <c r="CF39">
        <f t="shared" si="7"/>
        <v>2746.5</v>
      </c>
      <c r="CG39">
        <f t="shared" si="8"/>
        <v>1786</v>
      </c>
      <c r="CH39">
        <f t="shared" si="9"/>
        <v>3926</v>
      </c>
      <c r="CZ39" s="88">
        <v>31199</v>
      </c>
      <c r="DA39" s="89">
        <f t="shared" ref="DA39:DA102" si="11">AVERAGE(BS4:BS39)</f>
        <v>6105.708333333333</v>
      </c>
      <c r="DB39" s="89">
        <f t="shared" si="3"/>
        <v>6030.041666666667</v>
      </c>
      <c r="DC39" s="90">
        <f t="shared" ref="DC39:DC102" si="12">BS39</f>
        <v>5294</v>
      </c>
    </row>
    <row r="40" spans="2:107" x14ac:dyDescent="0.3">
      <c r="B40" s="64" t="s">
        <v>117</v>
      </c>
      <c r="C40" s="21" t="s">
        <v>451</v>
      </c>
      <c r="D40" s="30">
        <v>29</v>
      </c>
      <c r="E40" s="30">
        <v>202</v>
      </c>
      <c r="F40" s="30">
        <v>196</v>
      </c>
      <c r="G40" s="30">
        <v>37</v>
      </c>
      <c r="H40" s="30">
        <v>1519</v>
      </c>
      <c r="I40" s="30">
        <v>204</v>
      </c>
      <c r="J40" s="30">
        <v>36</v>
      </c>
      <c r="K40" s="30">
        <v>5</v>
      </c>
      <c r="L40" s="30">
        <v>137</v>
      </c>
      <c r="M40" s="30">
        <v>64</v>
      </c>
      <c r="N40" s="30">
        <v>98</v>
      </c>
      <c r="O40" s="30">
        <v>375</v>
      </c>
      <c r="P40" s="30">
        <v>180</v>
      </c>
      <c r="Q40" s="30">
        <v>48</v>
      </c>
      <c r="R40" s="30">
        <v>62</v>
      </c>
      <c r="S40" s="30">
        <v>69</v>
      </c>
      <c r="T40" s="30">
        <v>26</v>
      </c>
      <c r="U40" s="30">
        <v>52</v>
      </c>
      <c r="V40" s="30">
        <v>8</v>
      </c>
      <c r="W40" s="30">
        <v>51</v>
      </c>
      <c r="X40" s="30">
        <v>60</v>
      </c>
      <c r="Y40" s="30">
        <v>101</v>
      </c>
      <c r="Z40" s="30">
        <v>145</v>
      </c>
      <c r="AA40" s="30">
        <v>13</v>
      </c>
      <c r="AB40" s="30">
        <v>73</v>
      </c>
      <c r="AC40" s="30">
        <v>231</v>
      </c>
      <c r="AD40" s="30">
        <v>42</v>
      </c>
      <c r="AE40" s="30">
        <v>60</v>
      </c>
      <c r="AF40" s="30">
        <v>14</v>
      </c>
      <c r="AG40" s="30">
        <v>53</v>
      </c>
      <c r="AH40" s="30">
        <v>54</v>
      </c>
      <c r="AI40" s="30">
        <v>104</v>
      </c>
      <c r="AJ40" s="30">
        <v>55</v>
      </c>
      <c r="AK40" s="30">
        <v>43</v>
      </c>
      <c r="AL40" s="30">
        <v>96</v>
      </c>
      <c r="AM40" s="30">
        <v>51</v>
      </c>
      <c r="AN40" s="30">
        <v>928</v>
      </c>
      <c r="AO40" s="30">
        <v>69</v>
      </c>
      <c r="AP40" s="30">
        <v>13</v>
      </c>
      <c r="AQ40" s="30">
        <v>40</v>
      </c>
      <c r="AR40" s="30">
        <v>28</v>
      </c>
      <c r="AS40" s="30">
        <v>40</v>
      </c>
      <c r="AT40" s="30">
        <v>283</v>
      </c>
      <c r="AU40" s="30">
        <v>114</v>
      </c>
      <c r="AV40" s="30">
        <v>10</v>
      </c>
      <c r="AW40" s="30">
        <v>70</v>
      </c>
      <c r="AX40" s="30">
        <v>13</v>
      </c>
      <c r="AY40" s="30">
        <v>10</v>
      </c>
      <c r="AZ40" s="30">
        <v>86</v>
      </c>
      <c r="BA40" s="30">
        <v>49</v>
      </c>
      <c r="BB40" s="30">
        <v>4</v>
      </c>
      <c r="BC40" s="30">
        <v>15</v>
      </c>
      <c r="BD40" s="30">
        <v>61</v>
      </c>
      <c r="BE40" s="30">
        <v>3</v>
      </c>
      <c r="BF40" s="30">
        <v>0</v>
      </c>
      <c r="BG40" s="30">
        <v>1</v>
      </c>
      <c r="BH40" s="30">
        <v>0</v>
      </c>
      <c r="BI40" s="30">
        <v>9</v>
      </c>
      <c r="BJ40" s="30">
        <v>2</v>
      </c>
      <c r="BK40" s="30">
        <v>0</v>
      </c>
      <c r="BL40" s="30">
        <v>0</v>
      </c>
      <c r="BM40" s="30">
        <v>0</v>
      </c>
      <c r="BN40" s="30">
        <v>1</v>
      </c>
      <c r="BO40" s="31">
        <f t="shared" si="0"/>
        <v>92</v>
      </c>
      <c r="BP40" s="30">
        <v>104</v>
      </c>
      <c r="BQ40" s="31">
        <f t="shared" si="1"/>
        <v>202</v>
      </c>
      <c r="BR40" s="32">
        <v>6748</v>
      </c>
      <c r="BS40" s="30">
        <f t="shared" si="2"/>
        <v>6748</v>
      </c>
      <c r="BT40" s="30">
        <v>0</v>
      </c>
      <c r="BU40" s="42">
        <v>31262</v>
      </c>
      <c r="BW40">
        <f t="shared" si="4"/>
        <v>71821.5</v>
      </c>
      <c r="BX40" s="25">
        <f t="shared" si="10"/>
        <v>-6.0690277523475666E-2</v>
      </c>
      <c r="CD40">
        <f t="shared" si="5"/>
        <v>15872.5</v>
      </c>
      <c r="CE40">
        <f t="shared" si="6"/>
        <v>10649</v>
      </c>
      <c r="CF40">
        <f t="shared" si="7"/>
        <v>2717.5</v>
      </c>
      <c r="CG40">
        <f t="shared" si="8"/>
        <v>1797</v>
      </c>
      <c r="CH40">
        <f t="shared" si="9"/>
        <v>3947</v>
      </c>
      <c r="CZ40" s="88">
        <v>31229</v>
      </c>
      <c r="DA40" s="6">
        <f t="shared" si="11"/>
        <v>6127.5694444444443</v>
      </c>
      <c r="DB40" s="6">
        <f t="shared" si="3"/>
        <v>5985.125</v>
      </c>
      <c r="DC40" s="90">
        <f t="shared" si="12"/>
        <v>6748</v>
      </c>
    </row>
    <row r="41" spans="2:107" x14ac:dyDescent="0.3">
      <c r="B41" s="64" t="s">
        <v>118</v>
      </c>
      <c r="C41" s="21" t="s">
        <v>438</v>
      </c>
      <c r="D41" s="30">
        <v>22</v>
      </c>
      <c r="E41" s="30">
        <v>193</v>
      </c>
      <c r="F41" s="30">
        <v>140</v>
      </c>
      <c r="G41" s="30">
        <v>28</v>
      </c>
      <c r="H41" s="30">
        <v>1266</v>
      </c>
      <c r="I41" s="30">
        <v>155</v>
      </c>
      <c r="J41" s="30">
        <v>35</v>
      </c>
      <c r="K41" s="30">
        <v>3</v>
      </c>
      <c r="L41" s="30">
        <v>96</v>
      </c>
      <c r="M41" s="30">
        <v>49</v>
      </c>
      <c r="N41" s="30">
        <v>61</v>
      </c>
      <c r="O41" s="30">
        <v>271</v>
      </c>
      <c r="P41" s="30">
        <v>144</v>
      </c>
      <c r="Q41" s="30">
        <v>42</v>
      </c>
      <c r="R41" s="30">
        <v>49</v>
      </c>
      <c r="S41" s="30">
        <v>53</v>
      </c>
      <c r="T41" s="30">
        <v>21</v>
      </c>
      <c r="U41" s="30">
        <v>44</v>
      </c>
      <c r="V41" s="30">
        <v>17</v>
      </c>
      <c r="W41" s="30">
        <v>29</v>
      </c>
      <c r="X41" s="30">
        <v>38</v>
      </c>
      <c r="Y41" s="30">
        <v>111</v>
      </c>
      <c r="Z41" s="30">
        <v>100</v>
      </c>
      <c r="AA41" s="30">
        <v>12</v>
      </c>
      <c r="AB41" s="30">
        <v>65</v>
      </c>
      <c r="AC41" s="30">
        <v>161</v>
      </c>
      <c r="AD41" s="30">
        <v>29</v>
      </c>
      <c r="AE41" s="30">
        <v>80</v>
      </c>
      <c r="AF41" s="30">
        <v>13</v>
      </c>
      <c r="AG41" s="30">
        <v>52</v>
      </c>
      <c r="AH41" s="30">
        <v>48</v>
      </c>
      <c r="AI41" s="30">
        <v>79</v>
      </c>
      <c r="AJ41" s="30">
        <v>49</v>
      </c>
      <c r="AK41" s="30">
        <v>37</v>
      </c>
      <c r="AL41" s="30">
        <v>97</v>
      </c>
      <c r="AM41" s="30">
        <v>45</v>
      </c>
      <c r="AN41" s="30">
        <v>768</v>
      </c>
      <c r="AO41" s="30">
        <v>57</v>
      </c>
      <c r="AP41" s="30">
        <v>5</v>
      </c>
      <c r="AQ41" s="30">
        <v>25</v>
      </c>
      <c r="AR41" s="30">
        <v>24</v>
      </c>
      <c r="AS41" s="30">
        <v>24</v>
      </c>
      <c r="AT41" s="30">
        <v>270</v>
      </c>
      <c r="AU41" s="30">
        <v>89</v>
      </c>
      <c r="AV41" s="30">
        <v>11</v>
      </c>
      <c r="AW41" s="30">
        <v>77</v>
      </c>
      <c r="AX41" s="30">
        <v>2</v>
      </c>
      <c r="AY41" s="30">
        <v>10</v>
      </c>
      <c r="AZ41" s="30">
        <v>66</v>
      </c>
      <c r="BA41" s="30">
        <v>35</v>
      </c>
      <c r="BB41" s="30">
        <v>5</v>
      </c>
      <c r="BC41" s="30">
        <v>8</v>
      </c>
      <c r="BD41" s="30">
        <v>44</v>
      </c>
      <c r="BE41" s="30">
        <v>0</v>
      </c>
      <c r="BF41" s="30">
        <v>0</v>
      </c>
      <c r="BG41" s="30">
        <v>0</v>
      </c>
      <c r="BH41" s="30">
        <v>0</v>
      </c>
      <c r="BI41" s="30">
        <v>7</v>
      </c>
      <c r="BJ41" s="30">
        <v>0</v>
      </c>
      <c r="BK41" s="30">
        <v>3</v>
      </c>
      <c r="BL41" s="30">
        <v>3</v>
      </c>
      <c r="BM41" s="30">
        <v>0</v>
      </c>
      <c r="BN41" s="30">
        <v>0</v>
      </c>
      <c r="BO41" s="31">
        <f t="shared" si="0"/>
        <v>65</v>
      </c>
      <c r="BP41" s="30">
        <v>115</v>
      </c>
      <c r="BQ41" s="31">
        <f t="shared" si="1"/>
        <v>145</v>
      </c>
      <c r="BR41" s="32">
        <v>5527</v>
      </c>
      <c r="BS41" s="30">
        <f t="shared" si="2"/>
        <v>5527</v>
      </c>
      <c r="BT41" s="30">
        <v>0</v>
      </c>
      <c r="BU41" s="42">
        <v>31290</v>
      </c>
      <c r="BW41">
        <f t="shared" si="4"/>
        <v>71601.5</v>
      </c>
      <c r="BX41" s="25">
        <f t="shared" si="10"/>
        <v>-4.2338197333048E-2</v>
      </c>
      <c r="CD41">
        <f t="shared" si="5"/>
        <v>15874.5</v>
      </c>
      <c r="CE41">
        <f t="shared" si="6"/>
        <v>10617</v>
      </c>
      <c r="CF41">
        <f t="shared" si="7"/>
        <v>2806.5</v>
      </c>
      <c r="CG41">
        <f t="shared" si="8"/>
        <v>1780</v>
      </c>
      <c r="CH41">
        <f t="shared" si="9"/>
        <v>3929</v>
      </c>
      <c r="CZ41" s="88">
        <v>31260</v>
      </c>
      <c r="DA41" s="6">
        <f t="shared" si="11"/>
        <v>6116.1805555555557</v>
      </c>
      <c r="DB41" s="6">
        <f t="shared" si="3"/>
        <v>5966.791666666667</v>
      </c>
      <c r="DC41" s="90">
        <f t="shared" si="12"/>
        <v>5527</v>
      </c>
    </row>
    <row r="42" spans="2:107" x14ac:dyDescent="0.3">
      <c r="B42" s="64" t="s">
        <v>119</v>
      </c>
      <c r="C42" s="21" t="s">
        <v>439</v>
      </c>
      <c r="D42" s="30">
        <v>28</v>
      </c>
      <c r="E42" s="30">
        <v>232</v>
      </c>
      <c r="F42" s="30">
        <v>189</v>
      </c>
      <c r="G42" s="30">
        <v>33</v>
      </c>
      <c r="H42" s="30">
        <v>1426</v>
      </c>
      <c r="I42" s="30">
        <v>209</v>
      </c>
      <c r="J42" s="30">
        <v>42</v>
      </c>
      <c r="K42" s="30">
        <v>5</v>
      </c>
      <c r="L42" s="30">
        <v>110</v>
      </c>
      <c r="M42" s="30">
        <v>53</v>
      </c>
      <c r="N42" s="30">
        <v>79</v>
      </c>
      <c r="O42" s="30">
        <v>305</v>
      </c>
      <c r="P42" s="30">
        <v>116</v>
      </c>
      <c r="Q42" s="30">
        <v>52</v>
      </c>
      <c r="R42" s="30">
        <v>74</v>
      </c>
      <c r="S42" s="30">
        <v>69</v>
      </c>
      <c r="T42" s="30">
        <v>25</v>
      </c>
      <c r="U42" s="30">
        <v>49</v>
      </c>
      <c r="V42" s="30">
        <v>10</v>
      </c>
      <c r="W42" s="30">
        <v>45</v>
      </c>
      <c r="X42" s="30">
        <v>58</v>
      </c>
      <c r="Y42" s="30">
        <v>121</v>
      </c>
      <c r="Z42" s="30">
        <v>132</v>
      </c>
      <c r="AA42" s="30">
        <v>10</v>
      </c>
      <c r="AB42" s="30">
        <v>55</v>
      </c>
      <c r="AC42" s="30">
        <v>198</v>
      </c>
      <c r="AD42" s="30">
        <v>45</v>
      </c>
      <c r="AE42" s="30">
        <v>85</v>
      </c>
      <c r="AF42" s="30">
        <v>15</v>
      </c>
      <c r="AG42" s="30">
        <v>63</v>
      </c>
      <c r="AH42" s="30">
        <v>58</v>
      </c>
      <c r="AI42" s="30">
        <v>118</v>
      </c>
      <c r="AJ42" s="30">
        <v>53</v>
      </c>
      <c r="AK42" s="30">
        <v>30</v>
      </c>
      <c r="AL42" s="30">
        <v>77</v>
      </c>
      <c r="AM42" s="30">
        <v>41</v>
      </c>
      <c r="AN42" s="30">
        <v>833</v>
      </c>
      <c r="AO42" s="30">
        <v>68</v>
      </c>
      <c r="AP42" s="30">
        <v>11</v>
      </c>
      <c r="AQ42" s="30">
        <v>29</v>
      </c>
      <c r="AR42" s="30">
        <v>35</v>
      </c>
      <c r="AS42" s="30">
        <v>45</v>
      </c>
      <c r="AT42" s="30">
        <v>244</v>
      </c>
      <c r="AU42" s="30">
        <v>109</v>
      </c>
      <c r="AV42" s="30">
        <v>5</v>
      </c>
      <c r="AW42" s="30">
        <v>88</v>
      </c>
      <c r="AX42" s="30">
        <v>4</v>
      </c>
      <c r="AY42" s="30">
        <v>9</v>
      </c>
      <c r="AZ42" s="30">
        <v>103</v>
      </c>
      <c r="BA42" s="30">
        <v>53</v>
      </c>
      <c r="BB42" s="30">
        <v>2</v>
      </c>
      <c r="BC42" s="30">
        <v>13</v>
      </c>
      <c r="BD42" s="30">
        <v>42</v>
      </c>
      <c r="BE42" s="30">
        <v>0</v>
      </c>
      <c r="BF42" s="30">
        <v>0</v>
      </c>
      <c r="BG42" s="30">
        <v>0</v>
      </c>
      <c r="BH42" s="30">
        <v>0</v>
      </c>
      <c r="BI42" s="30">
        <v>12</v>
      </c>
      <c r="BJ42" s="30">
        <v>0</v>
      </c>
      <c r="BK42" s="30">
        <v>0</v>
      </c>
      <c r="BL42" s="30">
        <v>2</v>
      </c>
      <c r="BM42" s="30">
        <v>0</v>
      </c>
      <c r="BN42" s="30">
        <v>1</v>
      </c>
      <c r="BO42" s="31">
        <f t="shared" si="0"/>
        <v>70</v>
      </c>
      <c r="BP42" s="30">
        <v>104</v>
      </c>
      <c r="BQ42" s="31">
        <f t="shared" si="1"/>
        <v>215</v>
      </c>
      <c r="BR42" s="32">
        <v>6337</v>
      </c>
      <c r="BS42" s="30">
        <f t="shared" si="2"/>
        <v>6337</v>
      </c>
      <c r="BT42" s="30">
        <v>0</v>
      </c>
      <c r="BU42" s="42">
        <v>31318</v>
      </c>
      <c r="BW42">
        <f t="shared" si="4"/>
        <v>71598</v>
      </c>
      <c r="BX42" s="25">
        <f t="shared" si="10"/>
        <v>-3.2243675954773732E-2</v>
      </c>
      <c r="CD42">
        <f t="shared" si="5"/>
        <v>15904</v>
      </c>
      <c r="CE42">
        <f t="shared" si="6"/>
        <v>10523</v>
      </c>
      <c r="CF42">
        <f t="shared" si="7"/>
        <v>2827</v>
      </c>
      <c r="CG42">
        <f t="shared" si="8"/>
        <v>1800</v>
      </c>
      <c r="CH42">
        <f t="shared" si="9"/>
        <v>3910</v>
      </c>
      <c r="CZ42" s="88">
        <v>31291</v>
      </c>
      <c r="DA42" s="6">
        <f t="shared" si="11"/>
        <v>6075.041666666667</v>
      </c>
      <c r="DB42" s="6">
        <f t="shared" si="3"/>
        <v>5966.5</v>
      </c>
      <c r="DC42" s="90">
        <f t="shared" si="12"/>
        <v>6337</v>
      </c>
    </row>
    <row r="43" spans="2:107" x14ac:dyDescent="0.3">
      <c r="B43" s="64" t="s">
        <v>120</v>
      </c>
      <c r="C43" s="21" t="s">
        <v>440</v>
      </c>
      <c r="D43" s="30">
        <v>36</v>
      </c>
      <c r="E43" s="30">
        <v>352</v>
      </c>
      <c r="F43" s="30">
        <v>222</v>
      </c>
      <c r="G43" s="30">
        <v>38</v>
      </c>
      <c r="H43" s="30">
        <v>2125</v>
      </c>
      <c r="I43" s="30">
        <v>310</v>
      </c>
      <c r="J43" s="30">
        <v>53</v>
      </c>
      <c r="K43" s="30">
        <v>8</v>
      </c>
      <c r="L43" s="30">
        <v>190</v>
      </c>
      <c r="M43" s="30">
        <v>68</v>
      </c>
      <c r="N43" s="30">
        <v>114</v>
      </c>
      <c r="O43" s="30">
        <v>465</v>
      </c>
      <c r="P43" s="30">
        <v>210</v>
      </c>
      <c r="Q43" s="30">
        <v>84</v>
      </c>
      <c r="R43" s="30">
        <v>94</v>
      </c>
      <c r="S43" s="30">
        <v>73</v>
      </c>
      <c r="T43" s="30">
        <v>22</v>
      </c>
      <c r="U43" s="30">
        <v>56</v>
      </c>
      <c r="V43" s="30">
        <v>26</v>
      </c>
      <c r="W43" s="30">
        <v>67</v>
      </c>
      <c r="X43" s="30">
        <v>79</v>
      </c>
      <c r="Y43" s="30">
        <v>157</v>
      </c>
      <c r="Z43" s="30">
        <v>208</v>
      </c>
      <c r="AA43" s="30">
        <v>23</v>
      </c>
      <c r="AB43" s="30">
        <v>95</v>
      </c>
      <c r="AC43" s="30">
        <v>319</v>
      </c>
      <c r="AD43" s="30">
        <v>46</v>
      </c>
      <c r="AE43" s="30">
        <v>114</v>
      </c>
      <c r="AF43" s="30">
        <v>24</v>
      </c>
      <c r="AG43" s="30">
        <v>101</v>
      </c>
      <c r="AH43" s="30">
        <v>76</v>
      </c>
      <c r="AI43" s="30">
        <v>155</v>
      </c>
      <c r="AJ43" s="30">
        <v>75</v>
      </c>
      <c r="AK43" s="30">
        <v>49</v>
      </c>
      <c r="AL43" s="30">
        <v>133</v>
      </c>
      <c r="AM43" s="30">
        <v>90</v>
      </c>
      <c r="AN43" s="30">
        <v>1348</v>
      </c>
      <c r="AO43" s="30">
        <v>126</v>
      </c>
      <c r="AP43" s="30">
        <v>8</v>
      </c>
      <c r="AQ43" s="30">
        <v>38</v>
      </c>
      <c r="AR43" s="30">
        <v>46</v>
      </c>
      <c r="AS43" s="30">
        <v>54</v>
      </c>
      <c r="AT43" s="30">
        <v>419</v>
      </c>
      <c r="AU43" s="30">
        <v>167</v>
      </c>
      <c r="AV43" s="30">
        <v>7</v>
      </c>
      <c r="AW43" s="30">
        <v>109</v>
      </c>
      <c r="AX43" s="30">
        <v>2</v>
      </c>
      <c r="AY43" s="30">
        <v>7</v>
      </c>
      <c r="AZ43" s="30">
        <v>82</v>
      </c>
      <c r="BA43" s="30">
        <v>87</v>
      </c>
      <c r="BB43" s="30">
        <v>7</v>
      </c>
      <c r="BC43" s="30">
        <v>14</v>
      </c>
      <c r="BD43" s="30">
        <v>75</v>
      </c>
      <c r="BE43" s="30">
        <v>1</v>
      </c>
      <c r="BF43" s="30">
        <v>0</v>
      </c>
      <c r="BG43" s="30">
        <v>0</v>
      </c>
      <c r="BH43" s="30">
        <v>3</v>
      </c>
      <c r="BI43" s="30">
        <v>16</v>
      </c>
      <c r="BJ43" s="30">
        <v>0</v>
      </c>
      <c r="BK43" s="30">
        <v>0</v>
      </c>
      <c r="BL43" s="30">
        <v>1</v>
      </c>
      <c r="BM43" s="30">
        <v>0</v>
      </c>
      <c r="BN43" s="30">
        <v>3</v>
      </c>
      <c r="BO43" s="31">
        <f t="shared" si="0"/>
        <v>113</v>
      </c>
      <c r="BP43" s="30">
        <v>136</v>
      </c>
      <c r="BQ43" s="31">
        <f t="shared" si="1"/>
        <v>204</v>
      </c>
      <c r="BR43" s="32">
        <v>9317</v>
      </c>
      <c r="BS43" s="30">
        <f t="shared" si="2"/>
        <v>9317</v>
      </c>
      <c r="BT43" s="30">
        <v>0</v>
      </c>
      <c r="BU43" s="42">
        <v>31353</v>
      </c>
      <c r="BW43">
        <f t="shared" si="4"/>
        <v>72794</v>
      </c>
      <c r="BX43" s="25">
        <f t="shared" si="10"/>
        <v>-3.4261341399507761E-2</v>
      </c>
      <c r="CD43">
        <f t="shared" si="5"/>
        <v>16245</v>
      </c>
      <c r="CE43">
        <f t="shared" si="6"/>
        <v>10705</v>
      </c>
      <c r="CF43">
        <f t="shared" si="7"/>
        <v>2923</v>
      </c>
      <c r="CG43">
        <f t="shared" si="8"/>
        <v>1829</v>
      </c>
      <c r="CH43">
        <f t="shared" si="9"/>
        <v>3946</v>
      </c>
      <c r="CZ43" s="88">
        <v>31321</v>
      </c>
      <c r="DA43" s="6">
        <f t="shared" si="11"/>
        <v>6161.7361111111113</v>
      </c>
      <c r="DB43" s="6">
        <f t="shared" si="3"/>
        <v>6066.166666666667</v>
      </c>
      <c r="DC43" s="90">
        <f t="shared" si="12"/>
        <v>9317</v>
      </c>
    </row>
    <row r="44" spans="2:107" x14ac:dyDescent="0.3">
      <c r="B44" s="64" t="s">
        <v>121</v>
      </c>
      <c r="C44" s="21" t="s">
        <v>441</v>
      </c>
      <c r="D44" s="30">
        <v>14</v>
      </c>
      <c r="E44" s="30">
        <v>182</v>
      </c>
      <c r="F44" s="30">
        <v>125</v>
      </c>
      <c r="G44" s="30">
        <v>20</v>
      </c>
      <c r="H44" s="30">
        <v>957</v>
      </c>
      <c r="I44" s="30">
        <v>139</v>
      </c>
      <c r="J44" s="30">
        <v>28</v>
      </c>
      <c r="K44" s="30">
        <v>4</v>
      </c>
      <c r="L44" s="30">
        <v>86</v>
      </c>
      <c r="M44" s="30">
        <v>35</v>
      </c>
      <c r="N44" s="30">
        <v>59</v>
      </c>
      <c r="O44" s="30">
        <v>215</v>
      </c>
      <c r="P44" s="30">
        <v>95</v>
      </c>
      <c r="Q44" s="30">
        <v>38</v>
      </c>
      <c r="R44" s="30">
        <v>34</v>
      </c>
      <c r="S44" s="30">
        <v>48</v>
      </c>
      <c r="T44" s="30">
        <v>6</v>
      </c>
      <c r="U44" s="30">
        <v>23</v>
      </c>
      <c r="V44" s="30">
        <v>8</v>
      </c>
      <c r="W44" s="30">
        <v>25</v>
      </c>
      <c r="X44" s="30">
        <v>29</v>
      </c>
      <c r="Y44" s="30">
        <v>93</v>
      </c>
      <c r="Z44" s="30">
        <v>88</v>
      </c>
      <c r="AA44" s="30">
        <v>8</v>
      </c>
      <c r="AB44" s="30">
        <v>39</v>
      </c>
      <c r="AC44" s="30">
        <v>176</v>
      </c>
      <c r="AD44" s="30">
        <v>17</v>
      </c>
      <c r="AE44" s="30">
        <v>60</v>
      </c>
      <c r="AF44" s="30">
        <v>11</v>
      </c>
      <c r="AG44" s="30">
        <v>43</v>
      </c>
      <c r="AH44" s="30">
        <v>37</v>
      </c>
      <c r="AI44" s="30">
        <v>61</v>
      </c>
      <c r="AJ44" s="30">
        <v>34</v>
      </c>
      <c r="AK44" s="30">
        <v>24</v>
      </c>
      <c r="AL44" s="30">
        <v>79</v>
      </c>
      <c r="AM44" s="30">
        <v>45</v>
      </c>
      <c r="AN44" s="30">
        <v>704</v>
      </c>
      <c r="AO44" s="30">
        <v>46</v>
      </c>
      <c r="AP44" s="30">
        <v>2</v>
      </c>
      <c r="AQ44" s="30">
        <v>15</v>
      </c>
      <c r="AR44" s="30">
        <v>28</v>
      </c>
      <c r="AS44" s="30">
        <v>19</v>
      </c>
      <c r="AT44" s="30">
        <v>205</v>
      </c>
      <c r="AU44" s="30">
        <v>78</v>
      </c>
      <c r="AV44" s="30">
        <v>5</v>
      </c>
      <c r="AW44" s="30">
        <v>48</v>
      </c>
      <c r="AX44" s="30">
        <v>0</v>
      </c>
      <c r="AY44" s="30">
        <v>6</v>
      </c>
      <c r="AZ44" s="30">
        <v>64</v>
      </c>
      <c r="BA44" s="30">
        <v>46</v>
      </c>
      <c r="BB44" s="30">
        <v>6</v>
      </c>
      <c r="BC44" s="30">
        <v>2</v>
      </c>
      <c r="BD44" s="30">
        <v>28</v>
      </c>
      <c r="BE44" s="30">
        <v>1</v>
      </c>
      <c r="BF44" s="30">
        <v>0</v>
      </c>
      <c r="BG44" s="30">
        <v>2</v>
      </c>
      <c r="BH44" s="30">
        <v>0</v>
      </c>
      <c r="BI44" s="30">
        <v>4</v>
      </c>
      <c r="BJ44" s="30">
        <v>0</v>
      </c>
      <c r="BK44" s="30">
        <v>1</v>
      </c>
      <c r="BL44" s="30">
        <v>1</v>
      </c>
      <c r="BM44" s="30">
        <v>0</v>
      </c>
      <c r="BN44" s="30">
        <v>1</v>
      </c>
      <c r="BO44" s="31">
        <f t="shared" si="0"/>
        <v>40</v>
      </c>
      <c r="BP44" s="30">
        <v>72</v>
      </c>
      <c r="BQ44" s="31">
        <f t="shared" si="1"/>
        <v>117</v>
      </c>
      <c r="BR44" s="32">
        <v>4486</v>
      </c>
      <c r="BS44" s="30">
        <f t="shared" si="2"/>
        <v>4486</v>
      </c>
      <c r="BT44" s="30">
        <v>0</v>
      </c>
      <c r="BU44" s="42">
        <v>31381</v>
      </c>
      <c r="BW44">
        <f t="shared" si="4"/>
        <v>72118</v>
      </c>
      <c r="BX44" s="25">
        <f t="shared" si="10"/>
        <v>-2.1485315766978985E-2</v>
      </c>
      <c r="CD44">
        <f t="shared" si="5"/>
        <v>16084</v>
      </c>
      <c r="CE44">
        <f t="shared" si="6"/>
        <v>10666</v>
      </c>
      <c r="CF44">
        <f t="shared" si="7"/>
        <v>2933</v>
      </c>
      <c r="CG44">
        <f t="shared" si="8"/>
        <v>1833</v>
      </c>
      <c r="CH44">
        <f t="shared" si="9"/>
        <v>3910</v>
      </c>
      <c r="CZ44" s="88">
        <v>31352</v>
      </c>
      <c r="DA44" s="6">
        <f t="shared" si="11"/>
        <v>6142.8194444444443</v>
      </c>
      <c r="DB44" s="6">
        <f t="shared" si="3"/>
        <v>6009.833333333333</v>
      </c>
      <c r="DC44" s="90">
        <f t="shared" si="12"/>
        <v>4486</v>
      </c>
    </row>
    <row r="45" spans="2:107" x14ac:dyDescent="0.3">
      <c r="B45" s="64" t="s">
        <v>122</v>
      </c>
      <c r="C45" s="21" t="s">
        <v>442</v>
      </c>
      <c r="D45" s="30">
        <v>32</v>
      </c>
      <c r="E45" s="30">
        <v>188</v>
      </c>
      <c r="F45" s="30">
        <v>132</v>
      </c>
      <c r="G45" s="30">
        <v>24</v>
      </c>
      <c r="H45" s="30">
        <v>1119</v>
      </c>
      <c r="I45" s="30">
        <v>168</v>
      </c>
      <c r="J45" s="30">
        <v>30</v>
      </c>
      <c r="K45" s="30">
        <v>1</v>
      </c>
      <c r="L45" s="30">
        <v>94</v>
      </c>
      <c r="M45" s="30">
        <v>39</v>
      </c>
      <c r="N45" s="30">
        <v>77</v>
      </c>
      <c r="O45" s="30">
        <v>226</v>
      </c>
      <c r="P45" s="30">
        <v>115</v>
      </c>
      <c r="Q45" s="30">
        <v>51</v>
      </c>
      <c r="R45" s="30">
        <v>48</v>
      </c>
      <c r="S45" s="30">
        <v>45</v>
      </c>
      <c r="T45" s="30">
        <v>11</v>
      </c>
      <c r="U45" s="30">
        <v>29</v>
      </c>
      <c r="V45" s="30">
        <v>6</v>
      </c>
      <c r="W45" s="30">
        <v>22</v>
      </c>
      <c r="X45" s="30">
        <v>40</v>
      </c>
      <c r="Y45" s="30">
        <v>88</v>
      </c>
      <c r="Z45" s="30">
        <v>100</v>
      </c>
      <c r="AA45" s="30">
        <v>13</v>
      </c>
      <c r="AB45" s="30">
        <v>42</v>
      </c>
      <c r="AC45" s="30">
        <v>173</v>
      </c>
      <c r="AD45" s="30">
        <v>26</v>
      </c>
      <c r="AE45" s="30">
        <v>64</v>
      </c>
      <c r="AF45" s="30">
        <v>5</v>
      </c>
      <c r="AG45" s="30">
        <v>40</v>
      </c>
      <c r="AH45" s="30">
        <v>48</v>
      </c>
      <c r="AI45" s="30">
        <v>72</v>
      </c>
      <c r="AJ45" s="30">
        <v>32</v>
      </c>
      <c r="AK45" s="30">
        <v>29</v>
      </c>
      <c r="AL45" s="30">
        <v>71</v>
      </c>
      <c r="AM45" s="30">
        <v>63</v>
      </c>
      <c r="AN45" s="30">
        <v>700</v>
      </c>
      <c r="AO45" s="30">
        <v>62</v>
      </c>
      <c r="AP45" s="30">
        <v>5</v>
      </c>
      <c r="AQ45" s="30">
        <v>25</v>
      </c>
      <c r="AR45" s="30">
        <v>19</v>
      </c>
      <c r="AS45" s="30">
        <v>22</v>
      </c>
      <c r="AT45" s="30">
        <v>204</v>
      </c>
      <c r="AU45" s="30">
        <v>85</v>
      </c>
      <c r="AV45" s="30">
        <v>6</v>
      </c>
      <c r="AW45" s="30">
        <v>64</v>
      </c>
      <c r="AX45" s="30">
        <v>2</v>
      </c>
      <c r="AY45" s="30">
        <v>8</v>
      </c>
      <c r="AZ45" s="30">
        <v>58</v>
      </c>
      <c r="BA45" s="30">
        <v>41</v>
      </c>
      <c r="BB45" s="30">
        <v>8</v>
      </c>
      <c r="BC45" s="30">
        <v>3</v>
      </c>
      <c r="BD45" s="30">
        <v>31</v>
      </c>
      <c r="BE45" s="30">
        <v>0</v>
      </c>
      <c r="BF45" s="30">
        <v>0</v>
      </c>
      <c r="BG45" s="30">
        <v>3</v>
      </c>
      <c r="BH45" s="30">
        <v>0</v>
      </c>
      <c r="BI45" s="30">
        <v>10</v>
      </c>
      <c r="BJ45" s="30">
        <v>1</v>
      </c>
      <c r="BK45" s="30">
        <v>2</v>
      </c>
      <c r="BL45" s="30">
        <v>1</v>
      </c>
      <c r="BM45" s="30">
        <v>0</v>
      </c>
      <c r="BN45" s="30">
        <v>0</v>
      </c>
      <c r="BO45" s="31">
        <f t="shared" si="0"/>
        <v>51</v>
      </c>
      <c r="BP45" s="30">
        <v>69</v>
      </c>
      <c r="BQ45" s="31">
        <f t="shared" si="1"/>
        <v>142</v>
      </c>
      <c r="BR45" s="32">
        <v>4934</v>
      </c>
      <c r="BS45" s="30">
        <f t="shared" si="2"/>
        <v>4934</v>
      </c>
      <c r="BT45" s="30">
        <v>0</v>
      </c>
      <c r="BU45" s="42">
        <v>31409</v>
      </c>
      <c r="BW45">
        <f t="shared" si="4"/>
        <v>72545</v>
      </c>
      <c r="BX45" s="25">
        <f t="shared" si="10"/>
        <v>-2.0092526930739929E-2</v>
      </c>
      <c r="CD45">
        <f t="shared" si="5"/>
        <v>16182</v>
      </c>
      <c r="CE45">
        <f t="shared" si="6"/>
        <v>10724</v>
      </c>
      <c r="CF45">
        <f t="shared" si="7"/>
        <v>2971</v>
      </c>
      <c r="CG45">
        <f t="shared" si="8"/>
        <v>1849</v>
      </c>
      <c r="CH45">
        <f t="shared" si="9"/>
        <v>3872</v>
      </c>
      <c r="CZ45" s="88">
        <v>31382</v>
      </c>
      <c r="DA45" s="6">
        <f t="shared" si="11"/>
        <v>6118.6527777777774</v>
      </c>
      <c r="DB45" s="6">
        <f t="shared" si="3"/>
        <v>6045.416666666667</v>
      </c>
      <c r="DC45" s="90">
        <f t="shared" si="12"/>
        <v>4934</v>
      </c>
    </row>
    <row r="46" spans="2:107" x14ac:dyDescent="0.3">
      <c r="B46" s="64" t="s">
        <v>123</v>
      </c>
      <c r="C46" s="21" t="s">
        <v>443</v>
      </c>
      <c r="D46" s="30">
        <v>21</v>
      </c>
      <c r="E46" s="30">
        <v>290</v>
      </c>
      <c r="F46" s="30">
        <v>170</v>
      </c>
      <c r="G46" s="30">
        <v>37</v>
      </c>
      <c r="H46" s="30">
        <v>1560</v>
      </c>
      <c r="I46" s="30">
        <v>231</v>
      </c>
      <c r="J46" s="30">
        <v>32</v>
      </c>
      <c r="K46" s="30">
        <v>10</v>
      </c>
      <c r="L46" s="30">
        <v>140</v>
      </c>
      <c r="M46" s="30">
        <v>59</v>
      </c>
      <c r="N46" s="30">
        <v>88</v>
      </c>
      <c r="O46" s="30">
        <v>385</v>
      </c>
      <c r="P46" s="30">
        <v>160</v>
      </c>
      <c r="Q46" s="30">
        <v>73</v>
      </c>
      <c r="R46" s="30">
        <v>46</v>
      </c>
      <c r="S46" s="30">
        <v>65</v>
      </c>
      <c r="T46" s="30">
        <v>25</v>
      </c>
      <c r="U46" s="30">
        <v>39</v>
      </c>
      <c r="V46" s="30">
        <v>9</v>
      </c>
      <c r="W46" s="30">
        <v>43</v>
      </c>
      <c r="X46" s="30">
        <v>66</v>
      </c>
      <c r="Y46" s="30">
        <v>103</v>
      </c>
      <c r="Z46" s="30">
        <v>142</v>
      </c>
      <c r="AA46" s="30">
        <v>22</v>
      </c>
      <c r="AB46" s="30">
        <v>64</v>
      </c>
      <c r="AC46" s="30">
        <v>260</v>
      </c>
      <c r="AD46" s="30">
        <v>47</v>
      </c>
      <c r="AE46" s="30">
        <v>80</v>
      </c>
      <c r="AF46" s="30">
        <v>11</v>
      </c>
      <c r="AG46" s="30">
        <v>52</v>
      </c>
      <c r="AH46" s="30">
        <v>51</v>
      </c>
      <c r="AI46" s="30">
        <v>115</v>
      </c>
      <c r="AJ46" s="30">
        <v>38</v>
      </c>
      <c r="AK46" s="30">
        <v>44</v>
      </c>
      <c r="AL46" s="30">
        <v>113</v>
      </c>
      <c r="AM46" s="30">
        <v>63</v>
      </c>
      <c r="AN46" s="30">
        <v>1032</v>
      </c>
      <c r="AO46" s="30">
        <v>76</v>
      </c>
      <c r="AP46" s="30">
        <v>7</v>
      </c>
      <c r="AQ46" s="30">
        <v>34</v>
      </c>
      <c r="AR46" s="30">
        <v>34</v>
      </c>
      <c r="AS46" s="30">
        <v>46</v>
      </c>
      <c r="AT46" s="30">
        <v>286</v>
      </c>
      <c r="AU46" s="30">
        <v>109</v>
      </c>
      <c r="AV46" s="30">
        <v>12</v>
      </c>
      <c r="AW46" s="30">
        <v>86</v>
      </c>
      <c r="AX46" s="30">
        <v>9</v>
      </c>
      <c r="AY46" s="30">
        <v>6</v>
      </c>
      <c r="AZ46" s="30">
        <v>67</v>
      </c>
      <c r="BA46" s="30">
        <v>64</v>
      </c>
      <c r="BB46" s="30">
        <v>6</v>
      </c>
      <c r="BC46" s="30">
        <v>10</v>
      </c>
      <c r="BD46" s="30">
        <v>51</v>
      </c>
      <c r="BE46" s="30">
        <v>0</v>
      </c>
      <c r="BF46" s="30">
        <v>0</v>
      </c>
      <c r="BG46" s="30">
        <v>0</v>
      </c>
      <c r="BH46" s="30">
        <v>1</v>
      </c>
      <c r="BI46" s="30">
        <v>7</v>
      </c>
      <c r="BJ46" s="30">
        <v>0</v>
      </c>
      <c r="BK46" s="30">
        <v>2</v>
      </c>
      <c r="BL46" s="30">
        <v>2</v>
      </c>
      <c r="BM46" s="30">
        <v>0</v>
      </c>
      <c r="BN46" s="30">
        <v>0</v>
      </c>
      <c r="BO46" s="31">
        <f t="shared" si="0"/>
        <v>73</v>
      </c>
      <c r="BP46" s="30">
        <v>96</v>
      </c>
      <c r="BQ46" s="31">
        <f t="shared" si="1"/>
        <v>217</v>
      </c>
      <c r="BR46" s="32">
        <v>7014</v>
      </c>
      <c r="BS46" s="30">
        <f t="shared" si="2"/>
        <v>7014</v>
      </c>
      <c r="BT46" s="30">
        <v>0</v>
      </c>
      <c r="BU46" s="42">
        <v>31444</v>
      </c>
      <c r="BW46">
        <f t="shared" si="4"/>
        <v>72909</v>
      </c>
      <c r="BX46" s="25">
        <f t="shared" si="10"/>
        <v>-2.7886480756795007E-2</v>
      </c>
      <c r="CD46">
        <f t="shared" si="5"/>
        <v>16275</v>
      </c>
      <c r="CE46">
        <f t="shared" si="6"/>
        <v>10731</v>
      </c>
      <c r="CF46">
        <f t="shared" si="7"/>
        <v>2997</v>
      </c>
      <c r="CG46">
        <f t="shared" si="8"/>
        <v>1893</v>
      </c>
      <c r="CH46">
        <f t="shared" si="9"/>
        <v>3885</v>
      </c>
      <c r="CZ46" s="88">
        <v>31413</v>
      </c>
      <c r="DA46" s="6">
        <f t="shared" si="11"/>
        <v>6164.9027777777774</v>
      </c>
      <c r="DB46" s="6">
        <f t="shared" si="3"/>
        <v>6075.75</v>
      </c>
      <c r="DC46" s="90">
        <f t="shared" si="12"/>
        <v>7014</v>
      </c>
    </row>
    <row r="47" spans="2:107" x14ac:dyDescent="0.3">
      <c r="B47" s="65" t="s">
        <v>124</v>
      </c>
      <c r="C47" s="33" t="s">
        <v>444</v>
      </c>
      <c r="D47" s="34">
        <v>23</v>
      </c>
      <c r="E47" s="34">
        <v>259</v>
      </c>
      <c r="F47" s="34">
        <v>157.5</v>
      </c>
      <c r="G47" s="34">
        <v>31</v>
      </c>
      <c r="H47" s="34">
        <v>1421</v>
      </c>
      <c r="I47" s="34">
        <v>200</v>
      </c>
      <c r="J47" s="34">
        <v>26</v>
      </c>
      <c r="K47" s="34">
        <v>8</v>
      </c>
      <c r="L47" s="34">
        <v>126.5</v>
      </c>
      <c r="M47" s="34">
        <v>58</v>
      </c>
      <c r="N47" s="34">
        <v>76.5</v>
      </c>
      <c r="O47" s="34">
        <v>347.5</v>
      </c>
      <c r="P47" s="34">
        <v>141.5</v>
      </c>
      <c r="Q47" s="34">
        <v>62.5</v>
      </c>
      <c r="R47" s="34">
        <v>50.5</v>
      </c>
      <c r="S47" s="34">
        <v>59</v>
      </c>
      <c r="T47" s="34">
        <v>21.5</v>
      </c>
      <c r="U47" s="34">
        <v>37.5</v>
      </c>
      <c r="V47" s="34">
        <v>10</v>
      </c>
      <c r="W47" s="34">
        <v>37.5</v>
      </c>
      <c r="X47" s="34">
        <v>58</v>
      </c>
      <c r="Y47" s="34">
        <v>93</v>
      </c>
      <c r="Z47" s="34">
        <v>126</v>
      </c>
      <c r="AA47" s="34">
        <v>16.5</v>
      </c>
      <c r="AB47" s="34">
        <v>65</v>
      </c>
      <c r="AC47" s="34">
        <v>230</v>
      </c>
      <c r="AD47" s="34">
        <v>40.5</v>
      </c>
      <c r="AE47" s="34">
        <v>72.5</v>
      </c>
      <c r="AF47" s="34">
        <v>14</v>
      </c>
      <c r="AG47" s="34">
        <v>49.5</v>
      </c>
      <c r="AH47" s="34">
        <v>48.5</v>
      </c>
      <c r="AI47" s="34">
        <v>98.5</v>
      </c>
      <c r="AJ47" s="34">
        <v>41</v>
      </c>
      <c r="AK47" s="34">
        <v>46</v>
      </c>
      <c r="AL47" s="34">
        <v>97</v>
      </c>
      <c r="AM47" s="34">
        <v>57</v>
      </c>
      <c r="AN47" s="34">
        <v>982.5</v>
      </c>
      <c r="AO47" s="34">
        <v>67</v>
      </c>
      <c r="AP47" s="34">
        <v>6.5</v>
      </c>
      <c r="AQ47" s="34">
        <v>30</v>
      </c>
      <c r="AR47" s="34">
        <v>34</v>
      </c>
      <c r="AS47" s="34">
        <v>44</v>
      </c>
      <c r="AT47" s="34">
        <v>267</v>
      </c>
      <c r="AU47" s="34">
        <v>100</v>
      </c>
      <c r="AV47" s="34">
        <v>8.5</v>
      </c>
      <c r="AW47" s="34">
        <v>73.5</v>
      </c>
      <c r="AX47" s="34">
        <v>5</v>
      </c>
      <c r="AY47" s="34">
        <v>6.5</v>
      </c>
      <c r="AZ47" s="34">
        <v>57.5</v>
      </c>
      <c r="BA47" s="34">
        <v>57</v>
      </c>
      <c r="BB47" s="34">
        <v>5.5</v>
      </c>
      <c r="BC47" s="34">
        <v>8</v>
      </c>
      <c r="BD47" s="34">
        <v>46</v>
      </c>
      <c r="BE47" s="34">
        <v>0</v>
      </c>
      <c r="BF47" s="34">
        <v>0</v>
      </c>
      <c r="BG47" s="34">
        <v>0</v>
      </c>
      <c r="BH47" s="34">
        <v>1</v>
      </c>
      <c r="BI47" s="34">
        <v>8.5</v>
      </c>
      <c r="BJ47" s="34">
        <v>0</v>
      </c>
      <c r="BK47" s="34">
        <v>2</v>
      </c>
      <c r="BL47" s="34">
        <v>1</v>
      </c>
      <c r="BM47" s="34">
        <v>0</v>
      </c>
      <c r="BN47" s="34">
        <v>0</v>
      </c>
      <c r="BO47" s="31">
        <f t="shared" si="0"/>
        <v>66.5</v>
      </c>
      <c r="BP47" s="34">
        <v>96.5</v>
      </c>
      <c r="BQ47" s="31">
        <f t="shared" si="1"/>
        <v>185.5</v>
      </c>
      <c r="BR47" s="35">
        <v>6400</v>
      </c>
      <c r="BS47" s="30">
        <f t="shared" si="2"/>
        <v>6400</v>
      </c>
      <c r="BT47" s="30">
        <v>0</v>
      </c>
      <c r="BW47">
        <f t="shared" si="4"/>
        <v>73441</v>
      </c>
      <c r="BX47" s="25">
        <f t="shared" si="10"/>
        <v>-9.7820444540325235E-3</v>
      </c>
      <c r="CD47">
        <f t="shared" si="5"/>
        <v>16455</v>
      </c>
      <c r="CE47">
        <f t="shared" si="6"/>
        <v>10817.5</v>
      </c>
      <c r="CF47">
        <f t="shared" si="7"/>
        <v>3034</v>
      </c>
      <c r="CG47">
        <f t="shared" si="8"/>
        <v>1884.5</v>
      </c>
      <c r="CH47">
        <f t="shared" si="9"/>
        <v>3890.5</v>
      </c>
      <c r="CZ47" s="88">
        <v>31444</v>
      </c>
      <c r="DA47" s="6">
        <f t="shared" si="11"/>
        <v>6206.0138888888887</v>
      </c>
      <c r="DB47" s="6">
        <f t="shared" si="3"/>
        <v>6120.083333333333</v>
      </c>
      <c r="DC47" s="90">
        <f t="shared" si="12"/>
        <v>6400</v>
      </c>
    </row>
    <row r="48" spans="2:107" x14ac:dyDescent="0.3">
      <c r="B48" s="64" t="s">
        <v>125</v>
      </c>
      <c r="C48" s="21" t="s">
        <v>445</v>
      </c>
      <c r="D48" s="30">
        <v>25</v>
      </c>
      <c r="E48" s="30">
        <v>228</v>
      </c>
      <c r="F48" s="30">
        <v>145</v>
      </c>
      <c r="G48" s="30">
        <v>25</v>
      </c>
      <c r="H48" s="30">
        <v>1282</v>
      </c>
      <c r="I48" s="30">
        <v>169</v>
      </c>
      <c r="J48" s="30">
        <v>20</v>
      </c>
      <c r="K48" s="30">
        <v>6</v>
      </c>
      <c r="L48" s="30">
        <v>113</v>
      </c>
      <c r="M48" s="30">
        <v>57</v>
      </c>
      <c r="N48" s="30">
        <v>65</v>
      </c>
      <c r="O48" s="30">
        <v>310</v>
      </c>
      <c r="P48" s="30">
        <v>123</v>
      </c>
      <c r="Q48" s="30">
        <v>52</v>
      </c>
      <c r="R48" s="30">
        <v>55</v>
      </c>
      <c r="S48" s="30">
        <v>53</v>
      </c>
      <c r="T48" s="30">
        <v>18</v>
      </c>
      <c r="U48" s="30">
        <v>36</v>
      </c>
      <c r="V48" s="30">
        <v>11</v>
      </c>
      <c r="W48" s="30">
        <v>32</v>
      </c>
      <c r="X48" s="30">
        <v>50</v>
      </c>
      <c r="Y48" s="30">
        <v>83</v>
      </c>
      <c r="Z48" s="30">
        <v>110</v>
      </c>
      <c r="AA48" s="30">
        <v>11</v>
      </c>
      <c r="AB48" s="30">
        <v>66</v>
      </c>
      <c r="AC48" s="30">
        <v>200</v>
      </c>
      <c r="AD48" s="30">
        <v>34</v>
      </c>
      <c r="AE48" s="30">
        <v>65</v>
      </c>
      <c r="AF48" s="30">
        <v>17</v>
      </c>
      <c r="AG48" s="30">
        <v>47</v>
      </c>
      <c r="AH48" s="30">
        <v>46</v>
      </c>
      <c r="AI48" s="30">
        <v>82</v>
      </c>
      <c r="AJ48" s="30">
        <v>44</v>
      </c>
      <c r="AK48" s="30">
        <v>48</v>
      </c>
      <c r="AL48" s="30">
        <v>81</v>
      </c>
      <c r="AM48" s="30">
        <v>51</v>
      </c>
      <c r="AN48" s="30">
        <v>933</v>
      </c>
      <c r="AO48" s="30">
        <v>58</v>
      </c>
      <c r="AP48" s="30">
        <v>6</v>
      </c>
      <c r="AQ48" s="30">
        <v>26</v>
      </c>
      <c r="AR48" s="30">
        <v>34</v>
      </c>
      <c r="AS48" s="30">
        <v>42</v>
      </c>
      <c r="AT48" s="30">
        <v>248</v>
      </c>
      <c r="AU48" s="30">
        <v>91</v>
      </c>
      <c r="AV48" s="30">
        <v>5</v>
      </c>
      <c r="AW48" s="30">
        <v>61</v>
      </c>
      <c r="AX48" s="30">
        <v>1</v>
      </c>
      <c r="AY48" s="30">
        <v>7</v>
      </c>
      <c r="AZ48" s="30">
        <v>48</v>
      </c>
      <c r="BA48" s="30">
        <v>50</v>
      </c>
      <c r="BB48" s="30">
        <v>5</v>
      </c>
      <c r="BC48" s="30">
        <v>6</v>
      </c>
      <c r="BD48" s="30">
        <v>41</v>
      </c>
      <c r="BE48" s="30">
        <v>0</v>
      </c>
      <c r="BF48" s="30">
        <v>0</v>
      </c>
      <c r="BG48" s="30">
        <v>0</v>
      </c>
      <c r="BH48" s="30">
        <v>1</v>
      </c>
      <c r="BI48" s="30">
        <v>10</v>
      </c>
      <c r="BJ48" s="30">
        <v>0</v>
      </c>
      <c r="BK48" s="30">
        <v>2</v>
      </c>
      <c r="BL48" s="30">
        <v>0</v>
      </c>
      <c r="BM48" s="30">
        <v>0</v>
      </c>
      <c r="BN48" s="30">
        <v>0</v>
      </c>
      <c r="BO48" s="31">
        <f t="shared" si="0"/>
        <v>60</v>
      </c>
      <c r="BP48" s="30">
        <v>97</v>
      </c>
      <c r="BQ48" s="31">
        <f t="shared" si="1"/>
        <v>154</v>
      </c>
      <c r="BR48" s="32">
        <v>5786</v>
      </c>
      <c r="BS48" s="30">
        <f t="shared" si="2"/>
        <v>5786</v>
      </c>
      <c r="BT48" s="30">
        <v>0</v>
      </c>
      <c r="BU48" s="42">
        <v>31500</v>
      </c>
      <c r="BW48">
        <f t="shared" si="4"/>
        <v>73488</v>
      </c>
      <c r="BX48" s="25">
        <f t="shared" si="10"/>
        <v>-5.5549165409310985E-3</v>
      </c>
      <c r="CD48">
        <f t="shared" si="5"/>
        <v>16442</v>
      </c>
      <c r="CE48">
        <f t="shared" si="6"/>
        <v>10865.5</v>
      </c>
      <c r="CF48">
        <f t="shared" si="7"/>
        <v>3068</v>
      </c>
      <c r="CG48">
        <f t="shared" si="8"/>
        <v>1886.5</v>
      </c>
      <c r="CH48">
        <f t="shared" si="9"/>
        <v>3874.5</v>
      </c>
      <c r="CZ48" s="88">
        <v>31472</v>
      </c>
      <c r="DA48" s="6">
        <f t="shared" si="11"/>
        <v>6170.5972222222226</v>
      </c>
      <c r="DB48" s="6">
        <f t="shared" si="3"/>
        <v>6124</v>
      </c>
      <c r="DC48" s="90">
        <f t="shared" si="12"/>
        <v>5786</v>
      </c>
    </row>
    <row r="49" spans="2:107" x14ac:dyDescent="0.3">
      <c r="B49" s="64" t="s">
        <v>126</v>
      </c>
      <c r="C49" s="21" t="s">
        <v>446</v>
      </c>
      <c r="D49" s="30">
        <v>17</v>
      </c>
      <c r="E49" s="30">
        <v>203</v>
      </c>
      <c r="F49" s="30">
        <v>138</v>
      </c>
      <c r="G49" s="30">
        <v>38</v>
      </c>
      <c r="H49" s="30">
        <v>1218</v>
      </c>
      <c r="I49" s="30">
        <v>186</v>
      </c>
      <c r="J49" s="30">
        <v>22</v>
      </c>
      <c r="K49" s="30">
        <v>2</v>
      </c>
      <c r="L49" s="30">
        <v>101</v>
      </c>
      <c r="M49" s="30">
        <v>45</v>
      </c>
      <c r="N49" s="30">
        <v>53</v>
      </c>
      <c r="O49" s="30">
        <v>326</v>
      </c>
      <c r="P49" s="30">
        <v>129</v>
      </c>
      <c r="Q49" s="30">
        <v>58</v>
      </c>
      <c r="R49" s="30">
        <v>46</v>
      </c>
      <c r="S49" s="30">
        <v>48</v>
      </c>
      <c r="T49" s="30">
        <v>21</v>
      </c>
      <c r="U49" s="30">
        <v>38</v>
      </c>
      <c r="V49" s="30">
        <v>11</v>
      </c>
      <c r="W49" s="30">
        <v>27</v>
      </c>
      <c r="X49" s="30">
        <v>62</v>
      </c>
      <c r="Y49" s="30">
        <v>89</v>
      </c>
      <c r="Z49" s="30">
        <v>112</v>
      </c>
      <c r="AA49" s="30">
        <v>13</v>
      </c>
      <c r="AB49" s="30">
        <v>57</v>
      </c>
      <c r="AC49" s="30">
        <v>198</v>
      </c>
      <c r="AD49" s="30">
        <v>20</v>
      </c>
      <c r="AE49" s="30">
        <v>79</v>
      </c>
      <c r="AF49" s="30">
        <v>18</v>
      </c>
      <c r="AG49" s="30">
        <v>45</v>
      </c>
      <c r="AH49" s="30">
        <v>45</v>
      </c>
      <c r="AI49" s="30">
        <v>87</v>
      </c>
      <c r="AJ49" s="30">
        <v>41</v>
      </c>
      <c r="AK49" s="30">
        <v>34</v>
      </c>
      <c r="AL49" s="30">
        <v>86</v>
      </c>
      <c r="AM49" s="30">
        <v>47</v>
      </c>
      <c r="AN49" s="30">
        <v>931</v>
      </c>
      <c r="AO49" s="30">
        <v>55</v>
      </c>
      <c r="AP49" s="30">
        <v>5</v>
      </c>
      <c r="AQ49" s="30">
        <v>31</v>
      </c>
      <c r="AR49" s="30">
        <v>31</v>
      </c>
      <c r="AS49" s="30">
        <v>38</v>
      </c>
      <c r="AT49" s="30">
        <v>230</v>
      </c>
      <c r="AU49" s="30">
        <v>111</v>
      </c>
      <c r="AV49" s="30">
        <v>9</v>
      </c>
      <c r="AW49" s="30">
        <v>57</v>
      </c>
      <c r="AX49" s="30">
        <v>4</v>
      </c>
      <c r="AY49" s="30">
        <v>10</v>
      </c>
      <c r="AZ49" s="30">
        <v>58</v>
      </c>
      <c r="BA49" s="30">
        <v>55</v>
      </c>
      <c r="BB49" s="30">
        <v>4</v>
      </c>
      <c r="BC49" s="30">
        <v>13</v>
      </c>
      <c r="BD49" s="30">
        <v>37</v>
      </c>
      <c r="BE49" s="30">
        <v>0</v>
      </c>
      <c r="BF49" s="30">
        <v>0</v>
      </c>
      <c r="BG49" s="30">
        <v>0</v>
      </c>
      <c r="BH49" s="30">
        <v>0</v>
      </c>
      <c r="BI49" s="30">
        <v>7</v>
      </c>
      <c r="BJ49" s="30">
        <v>0</v>
      </c>
      <c r="BK49" s="30">
        <v>1</v>
      </c>
      <c r="BL49" s="30">
        <v>2</v>
      </c>
      <c r="BM49" s="30">
        <v>0</v>
      </c>
      <c r="BN49" s="30">
        <v>0</v>
      </c>
      <c r="BO49" s="31">
        <f t="shared" si="0"/>
        <v>60</v>
      </c>
      <c r="BP49" s="30">
        <v>98</v>
      </c>
      <c r="BQ49" s="31">
        <f t="shared" si="1"/>
        <v>166</v>
      </c>
      <c r="BR49" s="32">
        <v>5713</v>
      </c>
      <c r="BS49" s="30">
        <f t="shared" si="2"/>
        <v>5713</v>
      </c>
      <c r="BT49" s="30">
        <v>0</v>
      </c>
      <c r="BU49" s="42">
        <v>31528</v>
      </c>
      <c r="BW49">
        <f t="shared" si="4"/>
        <v>73880</v>
      </c>
      <c r="BX49" s="25">
        <f t="shared" si="10"/>
        <v>7.5072106041906839E-3</v>
      </c>
      <c r="CD49">
        <f t="shared" si="5"/>
        <v>16488</v>
      </c>
      <c r="CE49">
        <f t="shared" si="6"/>
        <v>10972.5</v>
      </c>
      <c r="CF49">
        <f t="shared" si="7"/>
        <v>3085</v>
      </c>
      <c r="CG49">
        <f t="shared" si="8"/>
        <v>1894.5</v>
      </c>
      <c r="CH49">
        <f t="shared" si="9"/>
        <v>3901.5</v>
      </c>
      <c r="CZ49" s="88">
        <v>31503</v>
      </c>
      <c r="DA49" s="6">
        <f t="shared" si="11"/>
        <v>6173.541666666667</v>
      </c>
      <c r="DB49" s="6">
        <f t="shared" si="3"/>
        <v>6156.666666666667</v>
      </c>
      <c r="DC49" s="90">
        <f t="shared" si="12"/>
        <v>5713</v>
      </c>
    </row>
    <row r="50" spans="2:107" x14ac:dyDescent="0.3">
      <c r="B50" s="65" t="s">
        <v>127</v>
      </c>
      <c r="C50" s="33" t="s">
        <v>447</v>
      </c>
      <c r="D50" s="34">
        <v>16</v>
      </c>
      <c r="E50" s="34">
        <v>211.5</v>
      </c>
      <c r="F50" s="34">
        <v>146</v>
      </c>
      <c r="G50" s="34">
        <v>32.5</v>
      </c>
      <c r="H50" s="34">
        <v>1227.5</v>
      </c>
      <c r="I50" s="34">
        <v>198.5</v>
      </c>
      <c r="J50" s="34">
        <v>24.5</v>
      </c>
      <c r="K50" s="34">
        <v>1</v>
      </c>
      <c r="L50" s="34">
        <v>101</v>
      </c>
      <c r="M50" s="34">
        <v>45.5</v>
      </c>
      <c r="N50" s="34">
        <v>56.5</v>
      </c>
      <c r="O50" s="34">
        <v>331</v>
      </c>
      <c r="P50" s="34">
        <v>130</v>
      </c>
      <c r="Q50" s="34">
        <v>56</v>
      </c>
      <c r="R50" s="34">
        <v>50</v>
      </c>
      <c r="S50" s="34">
        <v>54</v>
      </c>
      <c r="T50" s="34">
        <v>19</v>
      </c>
      <c r="U50" s="34">
        <v>45</v>
      </c>
      <c r="V50" s="34">
        <v>12.5</v>
      </c>
      <c r="W50" s="34">
        <v>31.5</v>
      </c>
      <c r="X50" s="34">
        <v>60</v>
      </c>
      <c r="Y50" s="34">
        <v>78</v>
      </c>
      <c r="Z50" s="34">
        <v>113</v>
      </c>
      <c r="AA50" s="34">
        <v>13</v>
      </c>
      <c r="AB50" s="34">
        <v>60.5</v>
      </c>
      <c r="AC50" s="34">
        <v>195</v>
      </c>
      <c r="AD50" s="34">
        <v>27.5</v>
      </c>
      <c r="AE50" s="34">
        <v>76.5</v>
      </c>
      <c r="AF50" s="34">
        <v>16</v>
      </c>
      <c r="AG50" s="34">
        <v>44.5</v>
      </c>
      <c r="AH50" s="34">
        <v>48.5</v>
      </c>
      <c r="AI50" s="34">
        <v>74.5</v>
      </c>
      <c r="AJ50" s="34">
        <v>41.5</v>
      </c>
      <c r="AK50" s="34">
        <v>36</v>
      </c>
      <c r="AL50" s="34">
        <v>83</v>
      </c>
      <c r="AM50" s="34">
        <v>50.5</v>
      </c>
      <c r="AN50" s="34">
        <v>891.5</v>
      </c>
      <c r="AO50" s="34">
        <v>53.5</v>
      </c>
      <c r="AP50" s="34">
        <v>7.5</v>
      </c>
      <c r="AQ50" s="34">
        <v>24.5</v>
      </c>
      <c r="AR50" s="34">
        <v>24.5</v>
      </c>
      <c r="AS50" s="34">
        <v>32.5</v>
      </c>
      <c r="AT50" s="34">
        <v>238.5</v>
      </c>
      <c r="AU50" s="34">
        <v>94.5</v>
      </c>
      <c r="AV50" s="34">
        <v>5.5</v>
      </c>
      <c r="AW50" s="34">
        <v>71</v>
      </c>
      <c r="AX50" s="34">
        <v>4.5</v>
      </c>
      <c r="AY50" s="34">
        <v>10.5</v>
      </c>
      <c r="AZ50" s="34">
        <v>57.5</v>
      </c>
      <c r="BA50" s="34">
        <v>50.5</v>
      </c>
      <c r="BB50" s="34">
        <v>4.5</v>
      </c>
      <c r="BC50" s="34">
        <v>8.5</v>
      </c>
      <c r="BD50" s="34">
        <v>35.5</v>
      </c>
      <c r="BE50" s="34">
        <v>0</v>
      </c>
      <c r="BF50" s="34">
        <v>0</v>
      </c>
      <c r="BG50" s="34">
        <v>0</v>
      </c>
      <c r="BH50" s="34">
        <v>0</v>
      </c>
      <c r="BI50" s="34">
        <v>6</v>
      </c>
      <c r="BJ50" s="34">
        <v>0</v>
      </c>
      <c r="BK50" s="34">
        <v>1</v>
      </c>
      <c r="BL50" s="34">
        <v>2</v>
      </c>
      <c r="BM50" s="34">
        <v>0</v>
      </c>
      <c r="BN50" s="34">
        <v>0</v>
      </c>
      <c r="BO50" s="31">
        <f t="shared" si="0"/>
        <v>53</v>
      </c>
      <c r="BP50" s="34">
        <v>102.5</v>
      </c>
      <c r="BQ50" s="31">
        <f t="shared" si="1"/>
        <v>167</v>
      </c>
      <c r="BR50" s="35">
        <v>5701</v>
      </c>
      <c r="BS50" s="30">
        <f t="shared" si="2"/>
        <v>5701</v>
      </c>
      <c r="BT50" s="30">
        <v>0</v>
      </c>
      <c r="BW50">
        <f t="shared" si="4"/>
        <v>73257</v>
      </c>
      <c r="BX50" s="25">
        <f t="shared" si="10"/>
        <v>-3.2315343325011181E-3</v>
      </c>
      <c r="CD50">
        <f t="shared" si="5"/>
        <v>16261.5</v>
      </c>
      <c r="CE50">
        <f t="shared" si="6"/>
        <v>10871</v>
      </c>
      <c r="CF50">
        <f t="shared" si="7"/>
        <v>3093.5</v>
      </c>
      <c r="CG50">
        <f t="shared" si="8"/>
        <v>1887.5</v>
      </c>
      <c r="CH50">
        <f t="shared" si="9"/>
        <v>3893.5</v>
      </c>
      <c r="CZ50" s="88">
        <v>31533</v>
      </c>
      <c r="DA50" s="6">
        <f t="shared" si="11"/>
        <v>6190.0972222222226</v>
      </c>
      <c r="DB50" s="6">
        <f t="shared" si="3"/>
        <v>6104.75</v>
      </c>
      <c r="DC50" s="90">
        <f t="shared" si="12"/>
        <v>5701</v>
      </c>
    </row>
    <row r="51" spans="2:107" x14ac:dyDescent="0.3">
      <c r="B51" s="64" t="s">
        <v>128</v>
      </c>
      <c r="C51" s="21" t="s">
        <v>448</v>
      </c>
      <c r="D51" s="30">
        <v>15</v>
      </c>
      <c r="E51" s="30">
        <v>220</v>
      </c>
      <c r="F51" s="30">
        <v>154</v>
      </c>
      <c r="G51" s="30">
        <v>27</v>
      </c>
      <c r="H51" s="30">
        <v>1237</v>
      </c>
      <c r="I51" s="30">
        <v>211</v>
      </c>
      <c r="J51" s="30">
        <v>27</v>
      </c>
      <c r="K51" s="30">
        <v>0</v>
      </c>
      <c r="L51" s="30">
        <v>101</v>
      </c>
      <c r="M51" s="30">
        <v>46</v>
      </c>
      <c r="N51" s="30">
        <v>60</v>
      </c>
      <c r="O51" s="30">
        <v>336</v>
      </c>
      <c r="P51" s="30">
        <v>131</v>
      </c>
      <c r="Q51" s="30">
        <v>54</v>
      </c>
      <c r="R51" s="30">
        <v>54</v>
      </c>
      <c r="S51" s="30">
        <v>60</v>
      </c>
      <c r="T51" s="30">
        <v>17</v>
      </c>
      <c r="U51" s="30">
        <v>52</v>
      </c>
      <c r="V51" s="30">
        <v>14</v>
      </c>
      <c r="W51" s="30">
        <v>36</v>
      </c>
      <c r="X51" s="30">
        <v>58</v>
      </c>
      <c r="Y51" s="30">
        <v>67</v>
      </c>
      <c r="Z51" s="30">
        <v>114</v>
      </c>
      <c r="AA51" s="30">
        <v>13</v>
      </c>
      <c r="AB51" s="30">
        <v>64</v>
      </c>
      <c r="AC51" s="30">
        <v>192</v>
      </c>
      <c r="AD51" s="30">
        <v>35</v>
      </c>
      <c r="AE51" s="30">
        <v>74</v>
      </c>
      <c r="AF51" s="30">
        <v>14</v>
      </c>
      <c r="AG51" s="30">
        <v>44</v>
      </c>
      <c r="AH51" s="30">
        <v>52</v>
      </c>
      <c r="AI51" s="30">
        <v>62</v>
      </c>
      <c r="AJ51" s="30">
        <v>42</v>
      </c>
      <c r="AK51" s="30">
        <v>38</v>
      </c>
      <c r="AL51" s="30">
        <v>80</v>
      </c>
      <c r="AM51" s="30">
        <v>54</v>
      </c>
      <c r="AN51" s="30">
        <v>852</v>
      </c>
      <c r="AO51" s="30">
        <v>52</v>
      </c>
      <c r="AP51" s="30">
        <v>10</v>
      </c>
      <c r="AQ51" s="30">
        <v>18</v>
      </c>
      <c r="AR51" s="30">
        <v>18</v>
      </c>
      <c r="AS51" s="30">
        <v>27</v>
      </c>
      <c r="AT51" s="30">
        <v>247</v>
      </c>
      <c r="AU51" s="30">
        <v>78</v>
      </c>
      <c r="AV51" s="30">
        <v>2</v>
      </c>
      <c r="AW51" s="30">
        <v>85</v>
      </c>
      <c r="AX51" s="30">
        <v>5</v>
      </c>
      <c r="AY51" s="30">
        <v>11</v>
      </c>
      <c r="AZ51" s="30">
        <v>57</v>
      </c>
      <c r="BA51" s="30">
        <v>46</v>
      </c>
      <c r="BB51" s="30">
        <v>5</v>
      </c>
      <c r="BC51" s="30">
        <v>4</v>
      </c>
      <c r="BD51" s="30">
        <v>34</v>
      </c>
      <c r="BE51" s="30">
        <v>0</v>
      </c>
      <c r="BF51" s="30">
        <v>0</v>
      </c>
      <c r="BG51" s="30">
        <v>0</v>
      </c>
      <c r="BH51" s="30">
        <v>0</v>
      </c>
      <c r="BI51" s="30">
        <v>5</v>
      </c>
      <c r="BJ51" s="30">
        <v>0</v>
      </c>
      <c r="BK51" s="30">
        <v>1</v>
      </c>
      <c r="BL51" s="30">
        <v>2</v>
      </c>
      <c r="BM51" s="30">
        <v>0</v>
      </c>
      <c r="BN51" s="30">
        <v>0</v>
      </c>
      <c r="BO51" s="31">
        <f t="shared" si="0"/>
        <v>46</v>
      </c>
      <c r="BP51" s="30">
        <v>107</v>
      </c>
      <c r="BQ51" s="31">
        <f t="shared" si="1"/>
        <v>168</v>
      </c>
      <c r="BR51" s="32">
        <v>5689</v>
      </c>
      <c r="BS51" s="30">
        <f t="shared" si="2"/>
        <v>5689</v>
      </c>
      <c r="BT51" s="30">
        <v>0</v>
      </c>
      <c r="BU51" s="42">
        <v>31591</v>
      </c>
      <c r="BW51">
        <f t="shared" si="4"/>
        <v>73652</v>
      </c>
      <c r="BX51" s="25">
        <f t="shared" si="10"/>
        <v>1.7848135377726893E-2</v>
      </c>
      <c r="CD51">
        <f t="shared" si="5"/>
        <v>16357.5</v>
      </c>
      <c r="CE51">
        <f t="shared" si="6"/>
        <v>10903</v>
      </c>
      <c r="CF51">
        <f t="shared" si="7"/>
        <v>3141.5</v>
      </c>
      <c r="CG51">
        <f t="shared" si="8"/>
        <v>1914.5</v>
      </c>
      <c r="CH51">
        <f t="shared" si="9"/>
        <v>3892.5</v>
      </c>
      <c r="CZ51" s="88">
        <v>31564</v>
      </c>
      <c r="DA51" s="6">
        <f t="shared" si="11"/>
        <v>6169.9027777777774</v>
      </c>
      <c r="DB51" s="6">
        <f t="shared" si="3"/>
        <v>6137.666666666667</v>
      </c>
      <c r="DC51" s="90">
        <f t="shared" si="12"/>
        <v>5689</v>
      </c>
    </row>
    <row r="52" spans="2:107" x14ac:dyDescent="0.3">
      <c r="B52" s="64" t="s">
        <v>129</v>
      </c>
      <c r="C52" s="21" t="s">
        <v>452</v>
      </c>
      <c r="D52" s="30">
        <v>39</v>
      </c>
      <c r="E52" s="30">
        <v>305</v>
      </c>
      <c r="F52" s="30">
        <v>200</v>
      </c>
      <c r="G52" s="30">
        <v>34</v>
      </c>
      <c r="H52" s="30">
        <v>1587</v>
      </c>
      <c r="I52" s="30">
        <v>210</v>
      </c>
      <c r="J52" s="30">
        <v>38</v>
      </c>
      <c r="K52" s="30">
        <v>5</v>
      </c>
      <c r="L52" s="30">
        <v>156</v>
      </c>
      <c r="M52" s="30">
        <v>58</v>
      </c>
      <c r="N52" s="30">
        <v>109</v>
      </c>
      <c r="O52" s="30">
        <v>417</v>
      </c>
      <c r="P52" s="30">
        <v>164</v>
      </c>
      <c r="Q52" s="30">
        <v>63</v>
      </c>
      <c r="R52" s="30">
        <v>65</v>
      </c>
      <c r="S52" s="30">
        <v>85</v>
      </c>
      <c r="T52" s="30">
        <v>22</v>
      </c>
      <c r="U52" s="30">
        <v>58</v>
      </c>
      <c r="V52" s="30">
        <v>7</v>
      </c>
      <c r="W52" s="30">
        <v>36</v>
      </c>
      <c r="X52" s="30">
        <v>48</v>
      </c>
      <c r="Y52" s="30">
        <v>118</v>
      </c>
      <c r="Z52" s="30">
        <v>136</v>
      </c>
      <c r="AA52" s="30">
        <v>13</v>
      </c>
      <c r="AB52" s="30">
        <v>99</v>
      </c>
      <c r="AC52" s="30">
        <v>243</v>
      </c>
      <c r="AD52" s="30">
        <v>46</v>
      </c>
      <c r="AE52" s="30">
        <v>91</v>
      </c>
      <c r="AF52" s="30">
        <v>16</v>
      </c>
      <c r="AG52" s="30">
        <v>63</v>
      </c>
      <c r="AH52" s="30">
        <v>58</v>
      </c>
      <c r="AI52" s="30">
        <v>114</v>
      </c>
      <c r="AJ52" s="30">
        <v>56</v>
      </c>
      <c r="AK52" s="30">
        <v>60</v>
      </c>
      <c r="AL52" s="30">
        <v>118</v>
      </c>
      <c r="AM52" s="30">
        <v>76</v>
      </c>
      <c r="AN52" s="30">
        <v>1114</v>
      </c>
      <c r="AO52" s="30">
        <v>63</v>
      </c>
      <c r="AP52" s="30">
        <v>7</v>
      </c>
      <c r="AQ52" s="30">
        <v>35</v>
      </c>
      <c r="AR52" s="30">
        <v>30</v>
      </c>
      <c r="AS52" s="30">
        <v>43</v>
      </c>
      <c r="AT52" s="30">
        <v>342</v>
      </c>
      <c r="AU52" s="30">
        <v>125</v>
      </c>
      <c r="AV52" s="30">
        <v>8</v>
      </c>
      <c r="AW52" s="30">
        <v>97</v>
      </c>
      <c r="AX52" s="30">
        <v>3</v>
      </c>
      <c r="AY52" s="30">
        <v>9</v>
      </c>
      <c r="AZ52" s="30">
        <v>86</v>
      </c>
      <c r="BA52" s="30">
        <v>77</v>
      </c>
      <c r="BB52" s="30">
        <v>5</v>
      </c>
      <c r="BC52" s="30">
        <v>17</v>
      </c>
      <c r="BD52" s="30">
        <v>38</v>
      </c>
      <c r="BE52" s="30">
        <v>0</v>
      </c>
      <c r="BF52" s="30">
        <v>2</v>
      </c>
      <c r="BG52" s="30">
        <v>0</v>
      </c>
      <c r="BH52" s="30">
        <v>1</v>
      </c>
      <c r="BI52" s="30">
        <v>3</v>
      </c>
      <c r="BJ52" s="30">
        <v>0</v>
      </c>
      <c r="BK52" s="30">
        <v>2</v>
      </c>
      <c r="BL52" s="30">
        <v>2</v>
      </c>
      <c r="BM52" s="30">
        <v>0</v>
      </c>
      <c r="BN52" s="30">
        <v>0</v>
      </c>
      <c r="BO52" s="31">
        <f t="shared" si="0"/>
        <v>65</v>
      </c>
      <c r="BP52" s="30">
        <v>142</v>
      </c>
      <c r="BQ52" s="31">
        <f t="shared" si="1"/>
        <v>258</v>
      </c>
      <c r="BR52" s="32">
        <v>7522</v>
      </c>
      <c r="BS52" s="30">
        <f t="shared" si="2"/>
        <v>7522</v>
      </c>
      <c r="BT52" s="30">
        <v>0</v>
      </c>
      <c r="BU52" s="42">
        <v>31626</v>
      </c>
      <c r="BW52">
        <f t="shared" si="4"/>
        <v>74426</v>
      </c>
      <c r="BX52" s="25">
        <f t="shared" si="10"/>
        <v>3.6263514407245845E-2</v>
      </c>
      <c r="CD52">
        <f t="shared" si="5"/>
        <v>16425.5</v>
      </c>
      <c r="CE52">
        <f t="shared" si="6"/>
        <v>11089</v>
      </c>
      <c r="CF52">
        <f t="shared" si="7"/>
        <v>3200.5</v>
      </c>
      <c r="CG52">
        <f t="shared" si="8"/>
        <v>1918.5</v>
      </c>
      <c r="CH52">
        <f t="shared" si="9"/>
        <v>3934.5</v>
      </c>
      <c r="CZ52" s="88">
        <v>31594</v>
      </c>
      <c r="DA52" s="6">
        <f t="shared" si="11"/>
        <v>6186.375</v>
      </c>
      <c r="DB52" s="6">
        <f t="shared" si="3"/>
        <v>6202.166666666667</v>
      </c>
      <c r="DC52" s="90">
        <f t="shared" si="12"/>
        <v>7522</v>
      </c>
    </row>
    <row r="53" spans="2:107" x14ac:dyDescent="0.3">
      <c r="B53" s="64" t="s">
        <v>130</v>
      </c>
      <c r="C53" s="21" t="s">
        <v>438</v>
      </c>
      <c r="D53" s="30">
        <v>27</v>
      </c>
      <c r="E53" s="30">
        <v>242</v>
      </c>
      <c r="F53" s="30">
        <v>155</v>
      </c>
      <c r="G53" s="30">
        <v>25</v>
      </c>
      <c r="H53" s="30">
        <v>1276</v>
      </c>
      <c r="I53" s="30">
        <v>155</v>
      </c>
      <c r="J53" s="30">
        <v>34</v>
      </c>
      <c r="K53" s="30">
        <v>4</v>
      </c>
      <c r="L53" s="30">
        <v>112</v>
      </c>
      <c r="M53" s="30">
        <v>52</v>
      </c>
      <c r="N53" s="30">
        <v>76</v>
      </c>
      <c r="O53" s="30">
        <v>340</v>
      </c>
      <c r="P53" s="30">
        <v>132</v>
      </c>
      <c r="Q53" s="30">
        <v>40</v>
      </c>
      <c r="R53" s="30">
        <v>60</v>
      </c>
      <c r="S53" s="30">
        <v>80</v>
      </c>
      <c r="T53" s="30">
        <v>21</v>
      </c>
      <c r="U53" s="30">
        <v>54</v>
      </c>
      <c r="V53" s="30">
        <v>12</v>
      </c>
      <c r="W53" s="30">
        <v>42</v>
      </c>
      <c r="X53" s="30">
        <v>37</v>
      </c>
      <c r="Y53" s="30">
        <v>100</v>
      </c>
      <c r="Z53" s="30">
        <v>101</v>
      </c>
      <c r="AA53" s="30">
        <v>22</v>
      </c>
      <c r="AB53" s="30">
        <v>66</v>
      </c>
      <c r="AC53" s="30">
        <v>225</v>
      </c>
      <c r="AD53" s="30">
        <v>37</v>
      </c>
      <c r="AE53" s="30">
        <v>58</v>
      </c>
      <c r="AF53" s="30">
        <v>11</v>
      </c>
      <c r="AG53" s="30">
        <v>48</v>
      </c>
      <c r="AH53" s="30">
        <v>44</v>
      </c>
      <c r="AI53" s="30">
        <v>106</v>
      </c>
      <c r="AJ53" s="30">
        <v>45</v>
      </c>
      <c r="AK53" s="30">
        <v>37</v>
      </c>
      <c r="AL53" s="30">
        <v>73</v>
      </c>
      <c r="AM53" s="30">
        <v>51</v>
      </c>
      <c r="AN53" s="30">
        <v>814</v>
      </c>
      <c r="AO53" s="30">
        <v>58</v>
      </c>
      <c r="AP53" s="30">
        <v>7</v>
      </c>
      <c r="AQ53" s="30">
        <v>20</v>
      </c>
      <c r="AR53" s="30">
        <v>17</v>
      </c>
      <c r="AS53" s="30">
        <v>32</v>
      </c>
      <c r="AT53" s="30">
        <v>291</v>
      </c>
      <c r="AU53" s="30">
        <v>115</v>
      </c>
      <c r="AV53" s="30">
        <v>6</v>
      </c>
      <c r="AW53" s="30">
        <v>82</v>
      </c>
      <c r="AX53" s="30">
        <v>9</v>
      </c>
      <c r="AY53" s="30">
        <v>11</v>
      </c>
      <c r="AZ53" s="30">
        <v>68</v>
      </c>
      <c r="BA53" s="30">
        <v>58</v>
      </c>
      <c r="BB53" s="30">
        <v>9</v>
      </c>
      <c r="BC53" s="30">
        <v>11</v>
      </c>
      <c r="BD53" s="30">
        <v>40</v>
      </c>
      <c r="BE53" s="30">
        <v>0</v>
      </c>
      <c r="BF53" s="30">
        <v>0</v>
      </c>
      <c r="BG53" s="30">
        <v>0</v>
      </c>
      <c r="BH53" s="30">
        <v>1</v>
      </c>
      <c r="BI53" s="30">
        <v>7</v>
      </c>
      <c r="BJ53" s="30">
        <v>0</v>
      </c>
      <c r="BK53" s="30">
        <v>0</v>
      </c>
      <c r="BL53" s="30">
        <v>0</v>
      </c>
      <c r="BM53" s="30">
        <v>0</v>
      </c>
      <c r="BN53" s="30">
        <v>1</v>
      </c>
      <c r="BO53" s="31">
        <f t="shared" si="0"/>
        <v>60</v>
      </c>
      <c r="BP53" s="30">
        <v>144</v>
      </c>
      <c r="BQ53" s="31">
        <f t="shared" si="1"/>
        <v>220</v>
      </c>
      <c r="BR53" s="32">
        <v>6021</v>
      </c>
      <c r="BS53" s="30">
        <f t="shared" si="2"/>
        <v>6021</v>
      </c>
      <c r="BT53" s="30">
        <v>0</v>
      </c>
      <c r="BU53" s="42">
        <v>31654</v>
      </c>
      <c r="BW53">
        <f t="shared" si="4"/>
        <v>74920</v>
      </c>
      <c r="BX53" s="25">
        <f t="shared" si="10"/>
        <v>4.634679441073164E-2</v>
      </c>
      <c r="CD53">
        <f t="shared" si="5"/>
        <v>16435.5</v>
      </c>
      <c r="CE53">
        <f t="shared" si="6"/>
        <v>11135</v>
      </c>
      <c r="CF53">
        <f t="shared" si="7"/>
        <v>3221.5</v>
      </c>
      <c r="CG53">
        <f t="shared" si="8"/>
        <v>1933.5</v>
      </c>
      <c r="CH53">
        <f t="shared" si="9"/>
        <v>4003.5</v>
      </c>
      <c r="CZ53" s="88">
        <v>31625</v>
      </c>
      <c r="DA53" s="6">
        <f t="shared" si="11"/>
        <v>6146.9027777777774</v>
      </c>
      <c r="DB53" s="6">
        <f t="shared" si="3"/>
        <v>6243.333333333333</v>
      </c>
      <c r="DC53" s="90">
        <f t="shared" si="12"/>
        <v>6021</v>
      </c>
    </row>
    <row r="54" spans="2:107" x14ac:dyDescent="0.3">
      <c r="B54" s="64" t="s">
        <v>131</v>
      </c>
      <c r="C54" s="21" t="s">
        <v>439</v>
      </c>
      <c r="D54" s="30">
        <v>23</v>
      </c>
      <c r="E54" s="30">
        <v>337</v>
      </c>
      <c r="F54" s="30">
        <v>185</v>
      </c>
      <c r="G54" s="30">
        <v>27</v>
      </c>
      <c r="H54" s="30">
        <v>1609</v>
      </c>
      <c r="I54" s="30">
        <v>225</v>
      </c>
      <c r="J54" s="30">
        <v>40</v>
      </c>
      <c r="K54" s="30">
        <v>4</v>
      </c>
      <c r="L54" s="30">
        <v>125</v>
      </c>
      <c r="M54" s="30">
        <v>67</v>
      </c>
      <c r="N54" s="30">
        <v>99</v>
      </c>
      <c r="O54" s="30">
        <v>401</v>
      </c>
      <c r="P54" s="30">
        <v>157</v>
      </c>
      <c r="Q54" s="30">
        <v>61</v>
      </c>
      <c r="R54" s="30">
        <v>61</v>
      </c>
      <c r="S54" s="30">
        <v>90</v>
      </c>
      <c r="T54" s="30">
        <v>29</v>
      </c>
      <c r="U54" s="30">
        <v>59</v>
      </c>
      <c r="V54" s="30">
        <v>12</v>
      </c>
      <c r="W54" s="30">
        <v>48</v>
      </c>
      <c r="X54" s="30">
        <v>50</v>
      </c>
      <c r="Y54" s="30">
        <v>118</v>
      </c>
      <c r="Z54" s="30">
        <v>144</v>
      </c>
      <c r="AA54" s="30">
        <v>15</v>
      </c>
      <c r="AB54" s="30">
        <v>62</v>
      </c>
      <c r="AC54" s="30">
        <v>270</v>
      </c>
      <c r="AD54" s="30">
        <v>43</v>
      </c>
      <c r="AE54" s="30">
        <v>84</v>
      </c>
      <c r="AF54" s="30">
        <v>17</v>
      </c>
      <c r="AG54" s="30">
        <v>77</v>
      </c>
      <c r="AH54" s="30">
        <v>62</v>
      </c>
      <c r="AI54" s="30">
        <v>102</v>
      </c>
      <c r="AJ54" s="30">
        <v>51</v>
      </c>
      <c r="AK54" s="30">
        <v>53</v>
      </c>
      <c r="AL54" s="30">
        <v>107</v>
      </c>
      <c r="AM54" s="30">
        <v>88</v>
      </c>
      <c r="AN54" s="30">
        <v>1012</v>
      </c>
      <c r="AO54" s="30">
        <v>69</v>
      </c>
      <c r="AP54" s="30">
        <v>12</v>
      </c>
      <c r="AQ54" s="30">
        <v>21</v>
      </c>
      <c r="AR54" s="30">
        <v>34</v>
      </c>
      <c r="AS54" s="30">
        <v>34</v>
      </c>
      <c r="AT54" s="30">
        <v>343</v>
      </c>
      <c r="AU54" s="30">
        <v>137</v>
      </c>
      <c r="AV54" s="30">
        <v>10</v>
      </c>
      <c r="AW54" s="30">
        <v>105</v>
      </c>
      <c r="AX54" s="30">
        <v>14</v>
      </c>
      <c r="AY54" s="30">
        <v>12</v>
      </c>
      <c r="AZ54" s="30">
        <v>63</v>
      </c>
      <c r="BA54" s="30">
        <v>60</v>
      </c>
      <c r="BB54" s="30">
        <v>9</v>
      </c>
      <c r="BC54" s="30">
        <v>12</v>
      </c>
      <c r="BD54" s="30">
        <v>55</v>
      </c>
      <c r="BE54" s="30">
        <v>1</v>
      </c>
      <c r="BF54" s="30">
        <v>0</v>
      </c>
      <c r="BG54" s="30">
        <v>0</v>
      </c>
      <c r="BH54" s="30">
        <v>1</v>
      </c>
      <c r="BI54" s="30">
        <v>8</v>
      </c>
      <c r="BJ54" s="30">
        <v>0</v>
      </c>
      <c r="BK54" s="30">
        <v>0</v>
      </c>
      <c r="BL54" s="30">
        <v>0</v>
      </c>
      <c r="BM54" s="30">
        <v>0</v>
      </c>
      <c r="BN54" s="30">
        <v>1</v>
      </c>
      <c r="BO54" s="31">
        <f t="shared" si="0"/>
        <v>78</v>
      </c>
      <c r="BP54" s="30">
        <v>132</v>
      </c>
      <c r="BQ54" s="31">
        <f t="shared" si="1"/>
        <v>287</v>
      </c>
      <c r="BR54" s="32">
        <v>7434</v>
      </c>
      <c r="BS54" s="30">
        <f t="shared" si="2"/>
        <v>7434</v>
      </c>
      <c r="BT54" s="30">
        <v>0</v>
      </c>
      <c r="BU54" s="42">
        <v>31682</v>
      </c>
      <c r="BW54">
        <f t="shared" si="4"/>
        <v>76017</v>
      </c>
      <c r="BX54" s="25">
        <f t="shared" si="10"/>
        <v>6.1719601106176247E-2</v>
      </c>
      <c r="CD54">
        <f t="shared" si="5"/>
        <v>16618.5</v>
      </c>
      <c r="CE54">
        <f t="shared" si="6"/>
        <v>11314</v>
      </c>
      <c r="CF54">
        <f t="shared" si="7"/>
        <v>3320.5</v>
      </c>
      <c r="CG54">
        <f t="shared" si="8"/>
        <v>1929.5</v>
      </c>
      <c r="CH54">
        <f t="shared" si="9"/>
        <v>4099.5</v>
      </c>
      <c r="CZ54" s="88">
        <v>31656</v>
      </c>
      <c r="DA54" s="6">
        <f t="shared" si="11"/>
        <v>6155.5138888888887</v>
      </c>
      <c r="DB54" s="6">
        <f t="shared" si="3"/>
        <v>6334.75</v>
      </c>
      <c r="DC54" s="90">
        <f t="shared" si="12"/>
        <v>7434</v>
      </c>
    </row>
    <row r="55" spans="2:107" x14ac:dyDescent="0.3">
      <c r="B55" s="64" t="s">
        <v>132</v>
      </c>
      <c r="C55" s="21" t="s">
        <v>440</v>
      </c>
      <c r="D55" s="30">
        <v>27</v>
      </c>
      <c r="E55" s="30">
        <v>391</v>
      </c>
      <c r="F55" s="30">
        <v>229</v>
      </c>
      <c r="G55" s="30">
        <v>46</v>
      </c>
      <c r="H55" s="30">
        <v>1901</v>
      </c>
      <c r="I55" s="30">
        <v>228</v>
      </c>
      <c r="J55" s="30">
        <v>51</v>
      </c>
      <c r="K55" s="30">
        <v>11</v>
      </c>
      <c r="L55" s="30">
        <v>177</v>
      </c>
      <c r="M55" s="30">
        <v>70</v>
      </c>
      <c r="N55" s="30">
        <v>118</v>
      </c>
      <c r="O55" s="30">
        <v>448</v>
      </c>
      <c r="P55" s="30">
        <v>210</v>
      </c>
      <c r="Q55" s="30">
        <v>73</v>
      </c>
      <c r="R55" s="30">
        <v>78</v>
      </c>
      <c r="S55" s="30">
        <v>72</v>
      </c>
      <c r="T55" s="30">
        <v>20</v>
      </c>
      <c r="U55" s="30">
        <v>93</v>
      </c>
      <c r="V55" s="30">
        <v>13</v>
      </c>
      <c r="W55" s="30">
        <v>55</v>
      </c>
      <c r="X55" s="30">
        <v>74</v>
      </c>
      <c r="Y55" s="30">
        <v>172</v>
      </c>
      <c r="Z55" s="30">
        <v>167</v>
      </c>
      <c r="AA55" s="30">
        <v>31</v>
      </c>
      <c r="AB55" s="30">
        <v>82</v>
      </c>
      <c r="AC55" s="30">
        <v>269</v>
      </c>
      <c r="AD55" s="30">
        <v>46</v>
      </c>
      <c r="AE55" s="30">
        <v>93</v>
      </c>
      <c r="AF55" s="30">
        <v>14</v>
      </c>
      <c r="AG55" s="30">
        <v>64</v>
      </c>
      <c r="AH55" s="30">
        <v>76</v>
      </c>
      <c r="AI55" s="30">
        <v>151</v>
      </c>
      <c r="AJ55" s="30">
        <v>67</v>
      </c>
      <c r="AK55" s="30">
        <v>59</v>
      </c>
      <c r="AL55" s="30">
        <v>118</v>
      </c>
      <c r="AM55" s="30">
        <v>80</v>
      </c>
      <c r="AN55" s="30">
        <v>1121</v>
      </c>
      <c r="AO55" s="30">
        <v>84</v>
      </c>
      <c r="AP55" s="30">
        <v>7</v>
      </c>
      <c r="AQ55" s="30">
        <v>46</v>
      </c>
      <c r="AR55" s="30">
        <v>36</v>
      </c>
      <c r="AS55" s="30">
        <v>47</v>
      </c>
      <c r="AT55" s="30">
        <v>399</v>
      </c>
      <c r="AU55" s="30">
        <v>155</v>
      </c>
      <c r="AV55" s="30">
        <v>11</v>
      </c>
      <c r="AW55" s="30">
        <v>101</v>
      </c>
      <c r="AX55" s="30">
        <v>15</v>
      </c>
      <c r="AY55" s="30">
        <v>4</v>
      </c>
      <c r="AZ55" s="30">
        <v>118</v>
      </c>
      <c r="BA55" s="30">
        <v>77</v>
      </c>
      <c r="BB55" s="30">
        <v>8</v>
      </c>
      <c r="BC55" s="30">
        <v>9</v>
      </c>
      <c r="BD55" s="30">
        <v>53</v>
      </c>
      <c r="BE55" s="30">
        <v>0</v>
      </c>
      <c r="BF55" s="30">
        <v>0</v>
      </c>
      <c r="BG55" s="30">
        <v>0</v>
      </c>
      <c r="BH55" s="30">
        <v>0</v>
      </c>
      <c r="BI55" s="30">
        <v>13</v>
      </c>
      <c r="BJ55" s="30">
        <v>0</v>
      </c>
      <c r="BK55" s="30">
        <v>0</v>
      </c>
      <c r="BL55" s="30">
        <v>0</v>
      </c>
      <c r="BM55" s="30">
        <v>0</v>
      </c>
      <c r="BN55" s="30">
        <v>1</v>
      </c>
      <c r="BO55" s="31">
        <f t="shared" si="0"/>
        <v>76</v>
      </c>
      <c r="BP55" s="30">
        <v>117</v>
      </c>
      <c r="BQ55" s="31">
        <f t="shared" si="1"/>
        <v>289</v>
      </c>
      <c r="BR55" s="32">
        <v>8585</v>
      </c>
      <c r="BS55" s="30">
        <f t="shared" si="2"/>
        <v>8585</v>
      </c>
      <c r="BT55" s="30">
        <v>0</v>
      </c>
      <c r="BU55" s="42">
        <v>31717</v>
      </c>
      <c r="BW55">
        <f t="shared" si="4"/>
        <v>75285</v>
      </c>
      <c r="BX55" s="25">
        <f t="shared" si="10"/>
        <v>3.4219853284611412E-2</v>
      </c>
      <c r="CD55">
        <f t="shared" si="5"/>
        <v>16394.5</v>
      </c>
      <c r="CE55">
        <f t="shared" si="6"/>
        <v>11087</v>
      </c>
      <c r="CF55">
        <f t="shared" si="7"/>
        <v>3300.5</v>
      </c>
      <c r="CG55">
        <f t="shared" si="8"/>
        <v>1936.5</v>
      </c>
      <c r="CH55">
        <f t="shared" si="9"/>
        <v>4082.5</v>
      </c>
      <c r="CZ55" s="88">
        <v>31686</v>
      </c>
      <c r="DA55" s="6">
        <f t="shared" si="11"/>
        <v>6207.0972222222226</v>
      </c>
      <c r="DB55" s="6">
        <f t="shared" si="3"/>
        <v>6273.75</v>
      </c>
      <c r="DC55" s="90">
        <f t="shared" si="12"/>
        <v>8585</v>
      </c>
    </row>
    <row r="56" spans="2:107" x14ac:dyDescent="0.3">
      <c r="B56" s="64" t="s">
        <v>133</v>
      </c>
      <c r="C56" s="21" t="s">
        <v>441</v>
      </c>
      <c r="D56" s="30">
        <v>36</v>
      </c>
      <c r="E56" s="30">
        <v>276</v>
      </c>
      <c r="F56" s="30">
        <v>128</v>
      </c>
      <c r="G56" s="30">
        <v>29</v>
      </c>
      <c r="H56" s="30">
        <v>1258</v>
      </c>
      <c r="I56" s="30">
        <v>170</v>
      </c>
      <c r="J56" s="30">
        <v>32</v>
      </c>
      <c r="K56" s="30">
        <v>2</v>
      </c>
      <c r="L56" s="30">
        <v>95</v>
      </c>
      <c r="M56" s="30">
        <v>59</v>
      </c>
      <c r="N56" s="30">
        <v>70</v>
      </c>
      <c r="O56" s="30">
        <v>320</v>
      </c>
      <c r="P56" s="30">
        <v>142</v>
      </c>
      <c r="Q56" s="30">
        <v>53</v>
      </c>
      <c r="R56" s="30">
        <v>50</v>
      </c>
      <c r="S56" s="30">
        <v>39</v>
      </c>
      <c r="T56" s="30">
        <v>17</v>
      </c>
      <c r="U56" s="30">
        <v>46</v>
      </c>
      <c r="V56" s="30">
        <v>10</v>
      </c>
      <c r="W56" s="30">
        <v>26</v>
      </c>
      <c r="X56" s="30">
        <v>49</v>
      </c>
      <c r="Y56" s="30">
        <v>98</v>
      </c>
      <c r="Z56" s="30">
        <v>107</v>
      </c>
      <c r="AA56" s="30">
        <v>18</v>
      </c>
      <c r="AB56" s="30">
        <v>59</v>
      </c>
      <c r="AC56" s="30">
        <v>231</v>
      </c>
      <c r="AD56" s="30">
        <v>47</v>
      </c>
      <c r="AE56" s="30">
        <v>58</v>
      </c>
      <c r="AF56" s="30">
        <v>23</v>
      </c>
      <c r="AG56" s="30">
        <v>31</v>
      </c>
      <c r="AH56" s="30">
        <v>43</v>
      </c>
      <c r="AI56" s="30">
        <v>85</v>
      </c>
      <c r="AJ56" s="30">
        <v>32</v>
      </c>
      <c r="AK56" s="30">
        <v>52</v>
      </c>
      <c r="AL56" s="30">
        <v>83</v>
      </c>
      <c r="AM56" s="30">
        <v>52</v>
      </c>
      <c r="AN56" s="30">
        <v>831</v>
      </c>
      <c r="AO56" s="30">
        <v>45</v>
      </c>
      <c r="AP56" s="30">
        <v>5</v>
      </c>
      <c r="AQ56" s="30">
        <v>40</v>
      </c>
      <c r="AR56" s="30">
        <v>23</v>
      </c>
      <c r="AS56" s="30">
        <v>28</v>
      </c>
      <c r="AT56" s="30">
        <v>242</v>
      </c>
      <c r="AU56" s="30">
        <v>95</v>
      </c>
      <c r="AV56" s="30">
        <v>4</v>
      </c>
      <c r="AW56" s="30">
        <v>77</v>
      </c>
      <c r="AX56" s="30">
        <v>19</v>
      </c>
      <c r="AY56" s="30">
        <v>15</v>
      </c>
      <c r="AZ56" s="30">
        <v>59</v>
      </c>
      <c r="BA56" s="30">
        <v>52</v>
      </c>
      <c r="BB56" s="30">
        <v>4</v>
      </c>
      <c r="BC56" s="30">
        <v>7</v>
      </c>
      <c r="BD56" s="30">
        <v>30</v>
      </c>
      <c r="BE56" s="30">
        <v>2</v>
      </c>
      <c r="BF56" s="30">
        <v>0</v>
      </c>
      <c r="BG56" s="30">
        <v>0</v>
      </c>
      <c r="BH56" s="30">
        <v>1</v>
      </c>
      <c r="BI56" s="30">
        <v>3</v>
      </c>
      <c r="BJ56" s="30">
        <v>0</v>
      </c>
      <c r="BK56" s="30">
        <v>1</v>
      </c>
      <c r="BL56" s="30">
        <v>1</v>
      </c>
      <c r="BM56" s="30">
        <v>0</v>
      </c>
      <c r="BN56" s="30">
        <v>0</v>
      </c>
      <c r="BO56" s="31">
        <f t="shared" si="0"/>
        <v>45</v>
      </c>
      <c r="BP56" s="30">
        <v>107</v>
      </c>
      <c r="BQ56" s="31">
        <f t="shared" si="1"/>
        <v>194</v>
      </c>
      <c r="BR56" s="32">
        <v>5811</v>
      </c>
      <c r="BS56" s="30">
        <f t="shared" si="2"/>
        <v>5811</v>
      </c>
      <c r="BT56" s="30">
        <v>0</v>
      </c>
      <c r="BU56" s="42">
        <v>31745</v>
      </c>
      <c r="BW56">
        <f t="shared" si="4"/>
        <v>76610</v>
      </c>
      <c r="BX56" s="25">
        <f t="shared" si="10"/>
        <v>6.2286807731772864E-2</v>
      </c>
      <c r="CD56">
        <f t="shared" si="5"/>
        <v>16695.5</v>
      </c>
      <c r="CE56">
        <f t="shared" si="6"/>
        <v>11214</v>
      </c>
      <c r="CF56">
        <f t="shared" si="7"/>
        <v>3337.5</v>
      </c>
      <c r="CG56">
        <f t="shared" si="8"/>
        <v>1939.5</v>
      </c>
      <c r="CH56">
        <f t="shared" si="9"/>
        <v>4187.5</v>
      </c>
      <c r="CZ56" s="88">
        <v>31717</v>
      </c>
      <c r="DA56" s="6">
        <f t="shared" si="11"/>
        <v>6178.5972222222226</v>
      </c>
      <c r="DB56" s="6">
        <f t="shared" si="3"/>
        <v>6384.166666666667</v>
      </c>
      <c r="DC56" s="90">
        <f t="shared" si="12"/>
        <v>5811</v>
      </c>
    </row>
    <row r="57" spans="2:107" x14ac:dyDescent="0.3">
      <c r="B57" s="64" t="s">
        <v>134</v>
      </c>
      <c r="C57" s="21" t="s">
        <v>442</v>
      </c>
      <c r="D57" s="30">
        <v>23</v>
      </c>
      <c r="E57" s="30">
        <v>310</v>
      </c>
      <c r="F57" s="30">
        <v>175</v>
      </c>
      <c r="G57" s="30">
        <v>33</v>
      </c>
      <c r="H57" s="30">
        <v>1412</v>
      </c>
      <c r="I57" s="30">
        <v>194</v>
      </c>
      <c r="J57" s="30">
        <v>33</v>
      </c>
      <c r="K57">
        <v>9</v>
      </c>
      <c r="L57" s="30">
        <v>121</v>
      </c>
      <c r="M57" s="30">
        <v>65</v>
      </c>
      <c r="N57" s="30">
        <v>66</v>
      </c>
      <c r="O57" s="30">
        <v>361</v>
      </c>
      <c r="P57" s="30">
        <v>141</v>
      </c>
      <c r="Q57" s="30">
        <v>52</v>
      </c>
      <c r="R57" s="30">
        <v>71</v>
      </c>
      <c r="S57" s="30">
        <v>61</v>
      </c>
      <c r="T57" s="30">
        <v>21</v>
      </c>
      <c r="U57" s="30">
        <v>56</v>
      </c>
      <c r="V57" s="30">
        <v>15</v>
      </c>
      <c r="W57" s="30">
        <v>42</v>
      </c>
      <c r="X57" s="30">
        <v>41</v>
      </c>
      <c r="Y57" s="30">
        <v>83</v>
      </c>
      <c r="Z57" s="30">
        <v>103</v>
      </c>
      <c r="AA57" s="30">
        <v>24</v>
      </c>
      <c r="AB57" s="30">
        <v>55</v>
      </c>
      <c r="AC57" s="30">
        <v>225</v>
      </c>
      <c r="AD57" s="30">
        <v>41</v>
      </c>
      <c r="AE57" s="30">
        <v>80</v>
      </c>
      <c r="AF57" s="30">
        <v>18</v>
      </c>
      <c r="AG57" s="30">
        <v>39</v>
      </c>
      <c r="AH57" s="30">
        <v>48</v>
      </c>
      <c r="AI57" s="30">
        <v>98</v>
      </c>
      <c r="AJ57" s="30">
        <v>56</v>
      </c>
      <c r="AK57" s="30">
        <v>49</v>
      </c>
      <c r="AL57" s="30">
        <v>77</v>
      </c>
      <c r="AM57" s="30">
        <v>82</v>
      </c>
      <c r="AN57" s="30">
        <v>867</v>
      </c>
      <c r="AO57" s="30">
        <v>62</v>
      </c>
      <c r="AP57" s="30">
        <v>5</v>
      </c>
      <c r="AQ57" s="30">
        <v>31</v>
      </c>
      <c r="AR57" s="30">
        <v>35</v>
      </c>
      <c r="AS57">
        <v>38</v>
      </c>
      <c r="AT57" s="30">
        <v>281</v>
      </c>
      <c r="AU57" s="30">
        <v>113</v>
      </c>
      <c r="AV57" s="30">
        <v>5</v>
      </c>
      <c r="AW57" s="30">
        <v>81</v>
      </c>
      <c r="AX57" s="30">
        <v>15</v>
      </c>
      <c r="AY57" s="30">
        <v>8</v>
      </c>
      <c r="AZ57" s="30">
        <v>65</v>
      </c>
      <c r="BA57" s="30">
        <v>51</v>
      </c>
      <c r="BB57" s="30">
        <v>5</v>
      </c>
      <c r="BC57" s="30">
        <v>8</v>
      </c>
      <c r="BD57" s="30">
        <v>35</v>
      </c>
      <c r="BE57" s="30">
        <v>0</v>
      </c>
      <c r="BF57" s="30">
        <v>0</v>
      </c>
      <c r="BG57" s="30">
        <v>0</v>
      </c>
      <c r="BH57" s="30">
        <v>0</v>
      </c>
      <c r="BI57" s="30">
        <v>3</v>
      </c>
      <c r="BJ57" s="30">
        <v>0</v>
      </c>
      <c r="BK57" s="30">
        <v>1</v>
      </c>
      <c r="BL57" s="30">
        <v>0</v>
      </c>
      <c r="BM57" s="30">
        <v>0</v>
      </c>
      <c r="BN57" s="30">
        <v>0</v>
      </c>
      <c r="BO57" s="31">
        <f t="shared" si="0"/>
        <v>47</v>
      </c>
      <c r="BP57" s="30">
        <v>114</v>
      </c>
      <c r="BQ57" s="31">
        <f t="shared" si="1"/>
        <v>194</v>
      </c>
      <c r="BR57" s="32">
        <v>6397</v>
      </c>
      <c r="BS57" s="30">
        <f t="shared" si="2"/>
        <v>6397</v>
      </c>
      <c r="BT57" s="30">
        <v>0</v>
      </c>
      <c r="BU57" s="42">
        <v>31780</v>
      </c>
      <c r="BW57">
        <f t="shared" si="4"/>
        <v>78073</v>
      </c>
      <c r="BX57" s="25">
        <f t="shared" si="10"/>
        <v>7.6200978702874123E-2</v>
      </c>
      <c r="CD57">
        <f t="shared" si="5"/>
        <v>16988.5</v>
      </c>
      <c r="CE57">
        <f t="shared" si="6"/>
        <v>11381</v>
      </c>
      <c r="CF57">
        <f t="shared" si="7"/>
        <v>3414.5</v>
      </c>
      <c r="CG57">
        <f t="shared" si="8"/>
        <v>1982.5</v>
      </c>
      <c r="CH57">
        <f t="shared" si="9"/>
        <v>4322.5</v>
      </c>
      <c r="CZ57" s="88">
        <v>31747</v>
      </c>
      <c r="DA57" s="6">
        <f t="shared" si="11"/>
        <v>6240.291666666667</v>
      </c>
      <c r="DB57" s="6">
        <f t="shared" si="3"/>
        <v>6506.083333333333</v>
      </c>
      <c r="DC57" s="90">
        <f t="shared" si="12"/>
        <v>6397</v>
      </c>
    </row>
    <row r="58" spans="2:107" x14ac:dyDescent="0.3">
      <c r="B58" s="64" t="s">
        <v>135</v>
      </c>
      <c r="C58" s="21" t="s">
        <v>443</v>
      </c>
      <c r="D58" s="30">
        <v>23</v>
      </c>
      <c r="E58" s="30">
        <v>295</v>
      </c>
      <c r="F58" s="30">
        <v>135</v>
      </c>
      <c r="G58" s="30">
        <v>35</v>
      </c>
      <c r="H58" s="30">
        <v>1302</v>
      </c>
      <c r="I58" s="30">
        <v>183</v>
      </c>
      <c r="J58" s="30">
        <v>21</v>
      </c>
      <c r="K58" s="30">
        <v>1</v>
      </c>
      <c r="L58" s="30">
        <v>98</v>
      </c>
      <c r="M58" s="30">
        <v>62</v>
      </c>
      <c r="N58" s="30">
        <v>67</v>
      </c>
      <c r="O58" s="30">
        <v>342</v>
      </c>
      <c r="P58" s="30">
        <v>115</v>
      </c>
      <c r="Q58" s="30">
        <v>41</v>
      </c>
      <c r="R58" s="30">
        <v>46</v>
      </c>
      <c r="S58" s="30">
        <v>39</v>
      </c>
      <c r="T58" s="30">
        <v>22</v>
      </c>
      <c r="U58" s="30">
        <v>36</v>
      </c>
      <c r="V58" s="30">
        <v>11</v>
      </c>
      <c r="W58" s="30">
        <v>36</v>
      </c>
      <c r="X58" s="30">
        <v>49</v>
      </c>
      <c r="Y58" s="30">
        <v>112</v>
      </c>
      <c r="Z58" s="30">
        <v>123</v>
      </c>
      <c r="AA58" s="30">
        <v>11</v>
      </c>
      <c r="AB58" s="30">
        <v>57</v>
      </c>
      <c r="AC58" s="30">
        <v>263</v>
      </c>
      <c r="AD58" s="30">
        <v>31</v>
      </c>
      <c r="AE58" s="30">
        <v>78</v>
      </c>
      <c r="AF58" s="30">
        <v>12</v>
      </c>
      <c r="AG58" s="30">
        <v>35</v>
      </c>
      <c r="AH58" s="30">
        <v>59</v>
      </c>
      <c r="AI58" s="30">
        <v>102</v>
      </c>
      <c r="AJ58" s="30">
        <v>42</v>
      </c>
      <c r="AK58" s="30">
        <v>56</v>
      </c>
      <c r="AL58" s="30">
        <v>64</v>
      </c>
      <c r="AM58" s="30">
        <v>78</v>
      </c>
      <c r="AN58" s="30">
        <v>830</v>
      </c>
      <c r="AO58" s="30">
        <v>44</v>
      </c>
      <c r="AP58" s="30">
        <v>10</v>
      </c>
      <c r="AQ58" s="30">
        <v>30</v>
      </c>
      <c r="AR58" s="30">
        <v>28</v>
      </c>
      <c r="AS58" s="30">
        <v>20</v>
      </c>
      <c r="AT58" s="30">
        <v>282</v>
      </c>
      <c r="AU58" s="30">
        <v>104</v>
      </c>
      <c r="AV58" s="30">
        <v>7</v>
      </c>
      <c r="AW58" s="30">
        <v>62</v>
      </c>
      <c r="AX58" s="30">
        <v>17</v>
      </c>
      <c r="AY58" s="30">
        <v>11</v>
      </c>
      <c r="AZ58" s="30">
        <v>45</v>
      </c>
      <c r="BA58" s="30">
        <v>66</v>
      </c>
      <c r="BB58" s="30">
        <v>2</v>
      </c>
      <c r="BC58" s="30">
        <v>12</v>
      </c>
      <c r="BD58" s="30">
        <v>38</v>
      </c>
      <c r="BE58" s="30">
        <v>2</v>
      </c>
      <c r="BF58" s="30">
        <v>1</v>
      </c>
      <c r="BG58" s="30">
        <v>0</v>
      </c>
      <c r="BH58" s="30">
        <v>0</v>
      </c>
      <c r="BI58" s="30">
        <v>5</v>
      </c>
      <c r="BJ58" s="30">
        <v>0</v>
      </c>
      <c r="BK58" s="30">
        <v>2</v>
      </c>
      <c r="BL58" s="30">
        <v>1</v>
      </c>
      <c r="BM58" s="30">
        <v>0</v>
      </c>
      <c r="BN58" s="30">
        <v>0</v>
      </c>
      <c r="BO58" s="31">
        <f t="shared" si="0"/>
        <v>61</v>
      </c>
      <c r="BP58" s="30">
        <v>104</v>
      </c>
      <c r="BQ58" s="31">
        <f t="shared" si="1"/>
        <v>145</v>
      </c>
      <c r="BR58" s="32">
        <v>5950</v>
      </c>
      <c r="BS58" s="30">
        <f t="shared" si="2"/>
        <v>5950</v>
      </c>
      <c r="BT58" s="30">
        <v>0</v>
      </c>
      <c r="BU58" s="42">
        <v>31808</v>
      </c>
      <c r="BW58">
        <f t="shared" si="4"/>
        <v>77009</v>
      </c>
      <c r="BX58" s="25">
        <f t="shared" si="10"/>
        <v>5.6234484082897884E-2</v>
      </c>
      <c r="CD58">
        <f t="shared" si="5"/>
        <v>16730.5</v>
      </c>
      <c r="CE58">
        <f t="shared" si="6"/>
        <v>11179</v>
      </c>
      <c r="CF58">
        <f t="shared" si="7"/>
        <v>3410.5</v>
      </c>
      <c r="CG58">
        <f t="shared" si="8"/>
        <v>1947.5</v>
      </c>
      <c r="CH58">
        <f t="shared" si="9"/>
        <v>4279.5</v>
      </c>
      <c r="CZ58" s="88">
        <v>31778</v>
      </c>
      <c r="DA58" s="6">
        <f t="shared" si="11"/>
        <v>6247.7361111111113</v>
      </c>
      <c r="DB58" s="6">
        <f t="shared" si="3"/>
        <v>6417.416666666667</v>
      </c>
      <c r="DC58" s="90">
        <f t="shared" si="12"/>
        <v>5950</v>
      </c>
    </row>
    <row r="59" spans="2:107" x14ac:dyDescent="0.3">
      <c r="B59" s="64" t="s">
        <v>136</v>
      </c>
      <c r="C59" s="21" t="s">
        <v>444</v>
      </c>
      <c r="D59" s="30">
        <v>19</v>
      </c>
      <c r="E59" s="30">
        <v>265</v>
      </c>
      <c r="F59" s="30">
        <v>116</v>
      </c>
      <c r="G59" s="30">
        <v>25</v>
      </c>
      <c r="H59" s="30">
        <v>1215</v>
      </c>
      <c r="I59" s="30">
        <v>168</v>
      </c>
      <c r="J59" s="30">
        <v>40</v>
      </c>
      <c r="K59" s="30">
        <v>3</v>
      </c>
      <c r="L59" s="30">
        <v>110</v>
      </c>
      <c r="M59" s="30">
        <v>59</v>
      </c>
      <c r="N59" s="30">
        <v>61</v>
      </c>
      <c r="O59" s="30">
        <v>344</v>
      </c>
      <c r="P59" s="30">
        <v>115</v>
      </c>
      <c r="Q59" s="30">
        <v>43</v>
      </c>
      <c r="R59" s="30">
        <v>58</v>
      </c>
      <c r="S59" s="30">
        <v>59</v>
      </c>
      <c r="T59" s="30">
        <v>28</v>
      </c>
      <c r="U59" s="30">
        <v>52</v>
      </c>
      <c r="V59" s="30">
        <v>8</v>
      </c>
      <c r="W59" s="30">
        <v>52</v>
      </c>
      <c r="X59" s="30">
        <v>45</v>
      </c>
      <c r="Y59" s="30">
        <v>81</v>
      </c>
      <c r="Z59" s="30">
        <v>104</v>
      </c>
      <c r="AA59" s="30">
        <v>22</v>
      </c>
      <c r="AB59" s="30">
        <v>57</v>
      </c>
      <c r="AC59" s="30">
        <v>211</v>
      </c>
      <c r="AD59" s="30">
        <v>24</v>
      </c>
      <c r="AE59" s="30">
        <v>64</v>
      </c>
      <c r="AF59" s="30">
        <v>12</v>
      </c>
      <c r="AG59" s="30">
        <v>34</v>
      </c>
      <c r="AH59" s="30">
        <v>44</v>
      </c>
      <c r="AI59" s="30">
        <v>71</v>
      </c>
      <c r="AJ59" s="30">
        <v>43</v>
      </c>
      <c r="AK59" s="30">
        <v>42</v>
      </c>
      <c r="AL59" s="30">
        <v>73</v>
      </c>
      <c r="AM59" s="30">
        <v>45</v>
      </c>
      <c r="AN59" s="30">
        <v>822</v>
      </c>
      <c r="AO59" s="30">
        <v>58</v>
      </c>
      <c r="AP59" s="30">
        <v>4</v>
      </c>
      <c r="AQ59" s="30">
        <v>29</v>
      </c>
      <c r="AR59" s="30">
        <v>25</v>
      </c>
      <c r="AS59" s="30">
        <v>28</v>
      </c>
      <c r="AT59" s="30">
        <v>238</v>
      </c>
      <c r="AU59" s="30">
        <v>113</v>
      </c>
      <c r="AV59" s="30">
        <v>8</v>
      </c>
      <c r="AW59" s="30">
        <v>77</v>
      </c>
      <c r="AX59" s="30">
        <v>12</v>
      </c>
      <c r="AY59" s="30">
        <v>7</v>
      </c>
      <c r="AZ59" s="30">
        <v>63</v>
      </c>
      <c r="BA59" s="30">
        <v>55</v>
      </c>
      <c r="BB59" s="30">
        <v>4</v>
      </c>
      <c r="BC59" s="30">
        <v>2</v>
      </c>
      <c r="BD59" s="30">
        <v>24</v>
      </c>
      <c r="BE59" s="30">
        <v>0</v>
      </c>
      <c r="BF59" s="30">
        <v>0</v>
      </c>
      <c r="BG59" s="30">
        <v>0</v>
      </c>
      <c r="BH59" s="30">
        <v>0</v>
      </c>
      <c r="BI59" s="30">
        <v>3</v>
      </c>
      <c r="BJ59" s="30">
        <v>0</v>
      </c>
      <c r="BK59" s="30">
        <v>0</v>
      </c>
      <c r="BL59" s="30">
        <v>1</v>
      </c>
      <c r="BM59" s="30">
        <v>0</v>
      </c>
      <c r="BN59" s="30">
        <v>0</v>
      </c>
      <c r="BO59" s="31">
        <f t="shared" si="0"/>
        <v>30</v>
      </c>
      <c r="BP59" s="30">
        <v>107</v>
      </c>
      <c r="BQ59" s="31">
        <f t="shared" si="1"/>
        <v>150</v>
      </c>
      <c r="BR59" s="32">
        <v>5642</v>
      </c>
      <c r="BS59" s="30">
        <f t="shared" si="2"/>
        <v>5642</v>
      </c>
      <c r="BT59" s="30">
        <v>0</v>
      </c>
      <c r="BU59" s="42">
        <v>31836</v>
      </c>
      <c r="BW59">
        <f t="shared" si="4"/>
        <v>76251</v>
      </c>
      <c r="BX59" s="25">
        <f t="shared" si="10"/>
        <v>3.8262006236298607E-2</v>
      </c>
      <c r="CD59">
        <f t="shared" si="5"/>
        <v>16524.5</v>
      </c>
      <c r="CE59">
        <f t="shared" si="6"/>
        <v>11018.5</v>
      </c>
      <c r="CF59">
        <f t="shared" si="7"/>
        <v>3381.5</v>
      </c>
      <c r="CG59">
        <f t="shared" si="8"/>
        <v>1906</v>
      </c>
      <c r="CH59">
        <f t="shared" si="9"/>
        <v>4276</v>
      </c>
      <c r="CZ59" s="88">
        <v>31809</v>
      </c>
      <c r="DA59" s="6">
        <f t="shared" si="11"/>
        <v>6218.291666666667</v>
      </c>
      <c r="DB59" s="6">
        <f t="shared" si="3"/>
        <v>6354.25</v>
      </c>
      <c r="DC59" s="90">
        <f t="shared" si="12"/>
        <v>5642</v>
      </c>
    </row>
    <row r="60" spans="2:107" x14ac:dyDescent="0.3">
      <c r="B60" s="64" t="s">
        <v>137</v>
      </c>
      <c r="C60" s="21" t="s">
        <v>445</v>
      </c>
      <c r="D60" s="30">
        <v>31</v>
      </c>
      <c r="E60" s="30">
        <v>305</v>
      </c>
      <c r="F60" s="30">
        <v>162</v>
      </c>
      <c r="G60" s="30">
        <v>31</v>
      </c>
      <c r="H60" s="30">
        <v>1295</v>
      </c>
      <c r="I60" s="30">
        <v>176</v>
      </c>
      <c r="J60" s="30">
        <v>33</v>
      </c>
      <c r="K60" s="30">
        <v>2</v>
      </c>
      <c r="L60" s="30">
        <v>132</v>
      </c>
      <c r="M60" s="30">
        <v>58</v>
      </c>
      <c r="N60" s="30">
        <v>87</v>
      </c>
      <c r="O60" s="30">
        <v>350</v>
      </c>
      <c r="P60" s="30">
        <v>146</v>
      </c>
      <c r="Q60" s="30">
        <v>41</v>
      </c>
      <c r="R60" s="30">
        <v>49</v>
      </c>
      <c r="S60" s="30">
        <v>62</v>
      </c>
      <c r="T60" s="30">
        <v>23</v>
      </c>
      <c r="U60" s="30">
        <v>56</v>
      </c>
      <c r="V60" s="30">
        <v>9</v>
      </c>
      <c r="W60" s="30">
        <v>43</v>
      </c>
      <c r="X60" s="30">
        <v>42</v>
      </c>
      <c r="Y60" s="30">
        <v>104</v>
      </c>
      <c r="Z60" s="30">
        <v>102</v>
      </c>
      <c r="AA60" s="30">
        <v>21</v>
      </c>
      <c r="AB60" s="30">
        <v>65</v>
      </c>
      <c r="AC60" s="30">
        <v>253</v>
      </c>
      <c r="AD60" s="30">
        <v>39</v>
      </c>
      <c r="AE60" s="30">
        <v>62</v>
      </c>
      <c r="AF60" s="30">
        <v>12</v>
      </c>
      <c r="AG60" s="30">
        <v>36</v>
      </c>
      <c r="AH60" s="30">
        <v>46</v>
      </c>
      <c r="AI60" s="30">
        <v>89</v>
      </c>
      <c r="AJ60" s="30">
        <v>61</v>
      </c>
      <c r="AK60" s="30">
        <v>57</v>
      </c>
      <c r="AL60" s="30">
        <v>107</v>
      </c>
      <c r="AM60" s="30">
        <v>58</v>
      </c>
      <c r="AN60" s="30">
        <v>805</v>
      </c>
      <c r="AO60" s="30">
        <v>52</v>
      </c>
      <c r="AP60" s="30">
        <v>4</v>
      </c>
      <c r="AQ60" s="30">
        <v>32</v>
      </c>
      <c r="AR60" s="30">
        <v>41</v>
      </c>
      <c r="AS60" s="30">
        <v>31</v>
      </c>
      <c r="AT60" s="30">
        <v>275</v>
      </c>
      <c r="AU60" s="30">
        <v>100</v>
      </c>
      <c r="AV60" s="30">
        <v>3</v>
      </c>
      <c r="AW60" s="30">
        <v>74</v>
      </c>
      <c r="AX60" s="30">
        <v>27</v>
      </c>
      <c r="AY60" s="30">
        <v>7</v>
      </c>
      <c r="AZ60" s="30">
        <v>60</v>
      </c>
      <c r="BA60" s="30">
        <v>69</v>
      </c>
      <c r="BB60" s="30">
        <v>7</v>
      </c>
      <c r="BC60" s="30">
        <v>12</v>
      </c>
      <c r="BD60" s="30">
        <v>39</v>
      </c>
      <c r="BE60" s="30">
        <v>0</v>
      </c>
      <c r="BF60" s="30">
        <v>0</v>
      </c>
      <c r="BG60" s="30">
        <v>0</v>
      </c>
      <c r="BH60" s="30">
        <v>0</v>
      </c>
      <c r="BI60" s="30">
        <v>6</v>
      </c>
      <c r="BJ60" s="30">
        <v>0</v>
      </c>
      <c r="BK60" s="30">
        <v>1</v>
      </c>
      <c r="BL60" s="30">
        <v>0</v>
      </c>
      <c r="BM60" s="30">
        <v>0</v>
      </c>
      <c r="BN60" s="30">
        <v>0</v>
      </c>
      <c r="BO60" s="31">
        <f t="shared" si="0"/>
        <v>58</v>
      </c>
      <c r="BP60" s="30">
        <v>105</v>
      </c>
      <c r="BQ60" s="31">
        <f t="shared" si="1"/>
        <v>180</v>
      </c>
      <c r="BR60" s="32">
        <v>6175</v>
      </c>
      <c r="BS60" s="30">
        <f t="shared" si="2"/>
        <v>6175</v>
      </c>
      <c r="BT60" s="30">
        <v>0</v>
      </c>
      <c r="BU60" s="42">
        <v>31864</v>
      </c>
      <c r="BW60">
        <f t="shared" si="4"/>
        <v>76640</v>
      </c>
      <c r="BX60" s="25">
        <f t="shared" si="10"/>
        <v>4.2891356411931092E-2</v>
      </c>
      <c r="CD60">
        <f t="shared" si="5"/>
        <v>16537.5</v>
      </c>
      <c r="CE60">
        <f t="shared" si="6"/>
        <v>10890.5</v>
      </c>
      <c r="CF60">
        <f t="shared" si="7"/>
        <v>3408.5</v>
      </c>
      <c r="CG60">
        <f t="shared" si="8"/>
        <v>1923</v>
      </c>
      <c r="CH60">
        <f t="shared" si="9"/>
        <v>4316</v>
      </c>
      <c r="CZ60" s="88">
        <v>31837</v>
      </c>
      <c r="DA60" s="6">
        <f t="shared" si="11"/>
        <v>6222.958333333333</v>
      </c>
      <c r="DB60" s="6">
        <f t="shared" si="3"/>
        <v>6386.666666666667</v>
      </c>
      <c r="DC60" s="90">
        <f t="shared" si="12"/>
        <v>6175</v>
      </c>
    </row>
    <row r="61" spans="2:107" x14ac:dyDescent="0.3">
      <c r="B61" s="64" t="s">
        <v>138</v>
      </c>
      <c r="C61" s="21" t="s">
        <v>446</v>
      </c>
      <c r="D61" s="30">
        <v>33</v>
      </c>
      <c r="E61" s="30">
        <v>370</v>
      </c>
      <c r="F61" s="30">
        <v>159</v>
      </c>
      <c r="G61" s="30">
        <v>37</v>
      </c>
      <c r="H61" s="30">
        <v>1404</v>
      </c>
      <c r="I61" s="30">
        <v>207</v>
      </c>
      <c r="J61" s="30">
        <v>37</v>
      </c>
      <c r="K61" s="30">
        <v>2</v>
      </c>
      <c r="L61" s="30">
        <v>133</v>
      </c>
      <c r="M61" s="30">
        <v>73</v>
      </c>
      <c r="N61" s="30">
        <v>85</v>
      </c>
      <c r="O61" s="30">
        <v>366</v>
      </c>
      <c r="P61" s="30">
        <v>158</v>
      </c>
      <c r="Q61" s="30">
        <v>56</v>
      </c>
      <c r="R61" s="30">
        <v>50</v>
      </c>
      <c r="S61" s="30">
        <v>57</v>
      </c>
      <c r="T61" s="30">
        <v>15</v>
      </c>
      <c r="U61" s="30">
        <v>48</v>
      </c>
      <c r="V61" s="30">
        <v>14</v>
      </c>
      <c r="W61" s="30">
        <v>40</v>
      </c>
      <c r="X61" s="30">
        <v>61</v>
      </c>
      <c r="Y61" s="30">
        <v>110</v>
      </c>
      <c r="Z61" s="30">
        <v>102</v>
      </c>
      <c r="AA61" s="30">
        <v>7</v>
      </c>
      <c r="AB61" s="30">
        <v>78</v>
      </c>
      <c r="AC61" s="30">
        <v>258</v>
      </c>
      <c r="AD61" s="30">
        <v>54</v>
      </c>
      <c r="AE61" s="30">
        <v>82</v>
      </c>
      <c r="AF61" s="30">
        <v>22</v>
      </c>
      <c r="AG61" s="30">
        <v>42</v>
      </c>
      <c r="AH61" s="30">
        <v>46</v>
      </c>
      <c r="AI61" s="30">
        <v>103</v>
      </c>
      <c r="AJ61" s="30">
        <v>47</v>
      </c>
      <c r="AK61" s="30">
        <v>48</v>
      </c>
      <c r="AL61" s="30">
        <v>92</v>
      </c>
      <c r="AM61" s="30">
        <v>78</v>
      </c>
      <c r="AN61" s="30">
        <v>1005</v>
      </c>
      <c r="AO61" s="30">
        <v>64</v>
      </c>
      <c r="AP61" s="30">
        <v>4</v>
      </c>
      <c r="AQ61" s="30">
        <v>27</v>
      </c>
      <c r="AR61" s="30">
        <v>29</v>
      </c>
      <c r="AS61" s="30">
        <v>39</v>
      </c>
      <c r="AT61" s="30">
        <v>362</v>
      </c>
      <c r="AU61" s="30">
        <v>125</v>
      </c>
      <c r="AV61" s="30">
        <v>8</v>
      </c>
      <c r="AW61" s="30">
        <v>79</v>
      </c>
      <c r="AX61" s="30">
        <v>29</v>
      </c>
      <c r="AY61" s="30">
        <v>11</v>
      </c>
      <c r="AZ61" s="30">
        <v>76</v>
      </c>
      <c r="BA61" s="30">
        <v>67</v>
      </c>
      <c r="BB61" s="30">
        <v>6</v>
      </c>
      <c r="BC61" s="30">
        <v>8</v>
      </c>
      <c r="BD61" s="30">
        <v>49</v>
      </c>
      <c r="BE61" s="30">
        <v>1</v>
      </c>
      <c r="BF61" s="30">
        <v>0</v>
      </c>
      <c r="BG61" s="30">
        <v>0</v>
      </c>
      <c r="BH61" s="30">
        <v>1</v>
      </c>
      <c r="BI61" s="30">
        <v>3</v>
      </c>
      <c r="BJ61" s="30">
        <v>0</v>
      </c>
      <c r="BK61" s="30">
        <v>0</v>
      </c>
      <c r="BL61" s="30">
        <v>0</v>
      </c>
      <c r="BM61" s="30">
        <v>0</v>
      </c>
      <c r="BN61" s="30">
        <v>1</v>
      </c>
      <c r="BO61" s="31">
        <f t="shared" si="0"/>
        <v>63</v>
      </c>
      <c r="BP61" s="30">
        <v>115</v>
      </c>
      <c r="BQ61" s="31">
        <f t="shared" si="1"/>
        <v>266</v>
      </c>
      <c r="BR61" s="32">
        <v>6949</v>
      </c>
      <c r="BS61" s="30">
        <f t="shared" si="2"/>
        <v>6949</v>
      </c>
      <c r="BT61" s="30">
        <v>0</v>
      </c>
      <c r="BU61" s="42">
        <v>31899</v>
      </c>
      <c r="BW61">
        <f t="shared" si="4"/>
        <v>77876</v>
      </c>
      <c r="BX61" s="25">
        <f t="shared" si="10"/>
        <v>5.4087709799675254E-2</v>
      </c>
      <c r="CD61">
        <f t="shared" si="5"/>
        <v>16723.5</v>
      </c>
      <c r="CE61">
        <f t="shared" si="6"/>
        <v>10964.5</v>
      </c>
      <c r="CF61">
        <f t="shared" si="7"/>
        <v>3540.5</v>
      </c>
      <c r="CG61">
        <f t="shared" si="8"/>
        <v>1944</v>
      </c>
      <c r="CH61">
        <f t="shared" si="9"/>
        <v>4356</v>
      </c>
      <c r="CZ61" s="88">
        <v>31868</v>
      </c>
      <c r="DA61" s="6">
        <f t="shared" si="11"/>
        <v>6252.375</v>
      </c>
      <c r="DB61" s="6">
        <f t="shared" si="3"/>
        <v>6489.666666666667</v>
      </c>
      <c r="DC61" s="90">
        <f t="shared" si="12"/>
        <v>6949</v>
      </c>
    </row>
    <row r="62" spans="2:107" x14ac:dyDescent="0.3">
      <c r="B62" s="64" t="s">
        <v>139</v>
      </c>
      <c r="C62" s="21" t="s">
        <v>447</v>
      </c>
      <c r="D62" s="30">
        <v>25</v>
      </c>
      <c r="E62" s="30">
        <v>208</v>
      </c>
      <c r="F62" s="30">
        <v>117</v>
      </c>
      <c r="G62" s="30">
        <v>21</v>
      </c>
      <c r="H62" s="30">
        <v>1089</v>
      </c>
      <c r="I62" s="30">
        <v>152</v>
      </c>
      <c r="J62" s="30">
        <v>31</v>
      </c>
      <c r="K62" s="30">
        <v>2</v>
      </c>
      <c r="L62" s="30">
        <v>102</v>
      </c>
      <c r="M62" s="30">
        <v>57</v>
      </c>
      <c r="N62" s="30">
        <v>62</v>
      </c>
      <c r="O62" s="30">
        <v>275</v>
      </c>
      <c r="P62" s="30">
        <v>110</v>
      </c>
      <c r="Q62" s="30">
        <v>58</v>
      </c>
      <c r="R62" s="30">
        <v>45</v>
      </c>
      <c r="S62" s="30">
        <v>51</v>
      </c>
      <c r="T62" s="30">
        <v>14</v>
      </c>
      <c r="U62" s="30">
        <v>44</v>
      </c>
      <c r="V62" s="30">
        <v>6</v>
      </c>
      <c r="W62" s="30">
        <v>31</v>
      </c>
      <c r="X62" s="30">
        <v>39</v>
      </c>
      <c r="Y62" s="30">
        <v>93</v>
      </c>
      <c r="Z62" s="30">
        <v>82</v>
      </c>
      <c r="AA62" s="30">
        <v>5</v>
      </c>
      <c r="AB62" s="30">
        <v>46</v>
      </c>
      <c r="AC62" s="30">
        <v>183</v>
      </c>
      <c r="AD62" s="30">
        <v>34</v>
      </c>
      <c r="AE62" s="30">
        <v>64</v>
      </c>
      <c r="AF62" s="30">
        <v>13</v>
      </c>
      <c r="AG62" s="30">
        <v>49</v>
      </c>
      <c r="AH62" s="30">
        <v>42</v>
      </c>
      <c r="AI62" s="30">
        <v>68</v>
      </c>
      <c r="AJ62" s="30">
        <v>40</v>
      </c>
      <c r="AK62" s="30">
        <v>29</v>
      </c>
      <c r="AL62" s="30">
        <v>75</v>
      </c>
      <c r="AM62" s="30">
        <v>56</v>
      </c>
      <c r="AN62" s="30">
        <v>696</v>
      </c>
      <c r="AO62" s="30">
        <v>52</v>
      </c>
      <c r="AP62" s="30">
        <v>4</v>
      </c>
      <c r="AQ62" s="30">
        <v>28</v>
      </c>
      <c r="AR62" s="30">
        <v>11</v>
      </c>
      <c r="AS62" s="30">
        <v>23</v>
      </c>
      <c r="AT62" s="30">
        <v>229</v>
      </c>
      <c r="AU62" s="30">
        <v>89</v>
      </c>
      <c r="AV62" s="30">
        <v>8</v>
      </c>
      <c r="AW62" s="30">
        <v>67</v>
      </c>
      <c r="AX62" s="30">
        <v>26</v>
      </c>
      <c r="AY62" s="30">
        <v>7</v>
      </c>
      <c r="AZ62" s="30">
        <v>60</v>
      </c>
      <c r="BA62" s="30">
        <v>42</v>
      </c>
      <c r="BB62" s="30">
        <v>4</v>
      </c>
      <c r="BC62" s="30">
        <v>7</v>
      </c>
      <c r="BD62" s="30">
        <v>35</v>
      </c>
      <c r="BE62" s="30">
        <v>0</v>
      </c>
      <c r="BF62" s="30">
        <v>0</v>
      </c>
      <c r="BG62" s="30">
        <v>0</v>
      </c>
      <c r="BH62" s="30">
        <v>0</v>
      </c>
      <c r="BI62" s="30">
        <v>4</v>
      </c>
      <c r="BJ62" s="30">
        <v>0</v>
      </c>
      <c r="BK62" s="30">
        <v>1</v>
      </c>
      <c r="BL62" s="30">
        <v>4</v>
      </c>
      <c r="BM62" s="30">
        <v>0</v>
      </c>
      <c r="BN62" s="30">
        <v>1</v>
      </c>
      <c r="BO62" s="31">
        <f t="shared" si="0"/>
        <v>52</v>
      </c>
      <c r="BP62" s="30">
        <v>66</v>
      </c>
      <c r="BQ62" s="31">
        <f t="shared" si="1"/>
        <v>157</v>
      </c>
      <c r="BR62" s="32">
        <v>5039</v>
      </c>
      <c r="BS62" s="30">
        <f t="shared" si="2"/>
        <v>5039</v>
      </c>
      <c r="BT62" s="30">
        <v>0</v>
      </c>
      <c r="BU62" s="42">
        <v>31927</v>
      </c>
      <c r="BW62">
        <f t="shared" si="4"/>
        <v>77214</v>
      </c>
      <c r="BX62" s="25">
        <f t="shared" si="10"/>
        <v>5.4015315942503861E-2</v>
      </c>
      <c r="CD62">
        <f t="shared" si="5"/>
        <v>16585</v>
      </c>
      <c r="CE62">
        <f t="shared" si="6"/>
        <v>10769</v>
      </c>
      <c r="CF62">
        <f t="shared" si="7"/>
        <v>3531</v>
      </c>
      <c r="CG62">
        <f t="shared" si="8"/>
        <v>1915</v>
      </c>
      <c r="CH62">
        <f t="shared" si="9"/>
        <v>4300</v>
      </c>
      <c r="CZ62" s="88">
        <v>31898</v>
      </c>
      <c r="DA62" s="6">
        <f t="shared" si="11"/>
        <v>6221.2638888888887</v>
      </c>
      <c r="DB62" s="6">
        <f t="shared" si="3"/>
        <v>6434.5</v>
      </c>
      <c r="DC62" s="90">
        <f t="shared" si="12"/>
        <v>5039</v>
      </c>
    </row>
    <row r="63" spans="2:107" x14ac:dyDescent="0.3">
      <c r="B63" s="64" t="s">
        <v>140</v>
      </c>
      <c r="C63" s="21" t="s">
        <v>448</v>
      </c>
      <c r="D63" s="30">
        <v>21</v>
      </c>
      <c r="E63" s="30">
        <v>228</v>
      </c>
      <c r="F63" s="30">
        <v>149</v>
      </c>
      <c r="G63" s="30">
        <v>22</v>
      </c>
      <c r="H63" s="30">
        <v>1113</v>
      </c>
      <c r="I63" s="30">
        <v>163</v>
      </c>
      <c r="J63" s="30">
        <v>27</v>
      </c>
      <c r="K63" s="30">
        <v>3</v>
      </c>
      <c r="L63" s="30">
        <v>108</v>
      </c>
      <c r="M63" s="30">
        <v>34</v>
      </c>
      <c r="N63" s="30">
        <v>77</v>
      </c>
      <c r="O63" s="30">
        <v>308</v>
      </c>
      <c r="P63" s="30">
        <v>105</v>
      </c>
      <c r="Q63" s="30">
        <v>41</v>
      </c>
      <c r="R63" s="30">
        <v>41</v>
      </c>
      <c r="S63" s="30">
        <v>55</v>
      </c>
      <c r="T63" s="30">
        <v>17</v>
      </c>
      <c r="U63" s="30">
        <v>44</v>
      </c>
      <c r="V63" s="30">
        <v>11</v>
      </c>
      <c r="W63" s="30">
        <v>29</v>
      </c>
      <c r="X63" s="30">
        <v>43</v>
      </c>
      <c r="Y63" s="30">
        <v>83</v>
      </c>
      <c r="Z63" s="30">
        <v>93</v>
      </c>
      <c r="AA63" s="30">
        <v>12</v>
      </c>
      <c r="AB63" s="30">
        <v>46</v>
      </c>
      <c r="AC63" s="30">
        <v>198</v>
      </c>
      <c r="AD63" s="30">
        <v>31</v>
      </c>
      <c r="AE63" s="30">
        <v>55</v>
      </c>
      <c r="AF63" s="30">
        <v>12</v>
      </c>
      <c r="AG63" s="30">
        <v>30</v>
      </c>
      <c r="AH63" s="30">
        <v>35</v>
      </c>
      <c r="AI63" s="30">
        <v>78</v>
      </c>
      <c r="AJ63" s="30">
        <v>38</v>
      </c>
      <c r="AK63" s="30">
        <v>28</v>
      </c>
      <c r="AL63" s="30">
        <v>73</v>
      </c>
      <c r="AM63" s="30">
        <v>50</v>
      </c>
      <c r="AN63" s="30">
        <v>681</v>
      </c>
      <c r="AO63" s="30">
        <v>53</v>
      </c>
      <c r="AP63" s="30">
        <v>3</v>
      </c>
      <c r="AQ63" s="30">
        <v>20</v>
      </c>
      <c r="AR63" s="30">
        <v>19</v>
      </c>
      <c r="AS63" s="30">
        <v>24</v>
      </c>
      <c r="AT63" s="30">
        <v>236</v>
      </c>
      <c r="AU63" s="30">
        <v>105</v>
      </c>
      <c r="AV63" s="30">
        <v>6</v>
      </c>
      <c r="AW63" s="30">
        <v>57</v>
      </c>
      <c r="AX63" s="30">
        <v>31</v>
      </c>
      <c r="AY63" s="30">
        <v>9</v>
      </c>
      <c r="AZ63" s="30">
        <v>52</v>
      </c>
      <c r="BA63" s="30">
        <v>47</v>
      </c>
      <c r="BB63" s="30">
        <v>4</v>
      </c>
      <c r="BC63" s="30">
        <v>4</v>
      </c>
      <c r="BD63" s="30">
        <v>33</v>
      </c>
      <c r="BE63" s="30">
        <v>0</v>
      </c>
      <c r="BF63" s="30">
        <v>0</v>
      </c>
      <c r="BG63" s="30">
        <v>0</v>
      </c>
      <c r="BH63" s="30">
        <v>0</v>
      </c>
      <c r="BI63" s="30">
        <v>6</v>
      </c>
      <c r="BJ63" s="30">
        <v>0</v>
      </c>
      <c r="BK63" s="30">
        <v>0</v>
      </c>
      <c r="BL63" s="30">
        <v>0</v>
      </c>
      <c r="BM63" s="30">
        <v>0</v>
      </c>
      <c r="BN63" s="30">
        <v>0</v>
      </c>
      <c r="BO63" s="31">
        <f t="shared" si="0"/>
        <v>43</v>
      </c>
      <c r="BP63" s="30">
        <v>95</v>
      </c>
      <c r="BQ63" s="31">
        <f t="shared" si="1"/>
        <v>157</v>
      </c>
      <c r="BR63" s="32">
        <v>5143</v>
      </c>
      <c r="BS63" s="30">
        <f t="shared" si="2"/>
        <v>5143</v>
      </c>
      <c r="BT63" s="30">
        <v>0</v>
      </c>
      <c r="BU63" s="42">
        <v>31955</v>
      </c>
      <c r="BW63">
        <f t="shared" si="4"/>
        <v>76668</v>
      </c>
      <c r="BX63" s="25">
        <f t="shared" si="10"/>
        <v>4.0949329278227253E-2</v>
      </c>
      <c r="CD63">
        <f t="shared" si="5"/>
        <v>16461</v>
      </c>
      <c r="CE63">
        <f t="shared" si="6"/>
        <v>10598</v>
      </c>
      <c r="CF63">
        <f t="shared" si="7"/>
        <v>3520</v>
      </c>
      <c r="CG63">
        <f t="shared" si="8"/>
        <v>1910</v>
      </c>
      <c r="CH63">
        <f t="shared" si="9"/>
        <v>4272</v>
      </c>
      <c r="CZ63" s="88">
        <v>31929</v>
      </c>
      <c r="DA63" s="6">
        <f t="shared" si="11"/>
        <v>6185.5694444444443</v>
      </c>
      <c r="DB63" s="6">
        <f t="shared" si="3"/>
        <v>6389</v>
      </c>
      <c r="DC63" s="90">
        <f t="shared" si="12"/>
        <v>5143</v>
      </c>
    </row>
    <row r="64" spans="2:107" x14ac:dyDescent="0.3">
      <c r="B64" s="64" t="s">
        <v>141</v>
      </c>
      <c r="C64" s="21" t="s">
        <v>453</v>
      </c>
      <c r="D64" s="30">
        <v>29</v>
      </c>
      <c r="E64" s="30">
        <v>287</v>
      </c>
      <c r="F64" s="30">
        <v>200</v>
      </c>
      <c r="G64" s="30">
        <v>33</v>
      </c>
      <c r="H64" s="30">
        <v>1645</v>
      </c>
      <c r="I64" s="30">
        <v>237</v>
      </c>
      <c r="J64" s="30">
        <v>40</v>
      </c>
      <c r="K64" s="30">
        <v>4</v>
      </c>
      <c r="L64" s="30">
        <v>160</v>
      </c>
      <c r="M64" s="30">
        <v>64</v>
      </c>
      <c r="N64" s="30">
        <v>91</v>
      </c>
      <c r="O64" s="30">
        <v>411</v>
      </c>
      <c r="P64" s="30">
        <v>160</v>
      </c>
      <c r="Q64" s="30">
        <v>65</v>
      </c>
      <c r="R64" s="30">
        <v>65</v>
      </c>
      <c r="S64" s="30">
        <v>89</v>
      </c>
      <c r="T64" s="30">
        <v>17</v>
      </c>
      <c r="U64" s="30">
        <v>64</v>
      </c>
      <c r="V64" s="30">
        <v>17</v>
      </c>
      <c r="W64" s="30">
        <v>40</v>
      </c>
      <c r="X64" s="30">
        <v>68</v>
      </c>
      <c r="Y64" s="30">
        <v>138</v>
      </c>
      <c r="Z64" s="30">
        <v>110</v>
      </c>
      <c r="AA64" s="30">
        <v>24</v>
      </c>
      <c r="AB64" s="30">
        <v>64</v>
      </c>
      <c r="AC64" s="30">
        <v>254</v>
      </c>
      <c r="AD64" s="30">
        <v>47</v>
      </c>
      <c r="AE64" s="30">
        <v>86</v>
      </c>
      <c r="AF64" s="30">
        <v>20</v>
      </c>
      <c r="AG64" s="30">
        <v>49</v>
      </c>
      <c r="AH64" s="30">
        <v>59</v>
      </c>
      <c r="AI64" s="30">
        <v>113</v>
      </c>
      <c r="AJ64" s="30">
        <v>66</v>
      </c>
      <c r="AK64" s="30">
        <v>46</v>
      </c>
      <c r="AL64" s="30">
        <v>106</v>
      </c>
      <c r="AM64" s="30">
        <v>80</v>
      </c>
      <c r="AN64" s="30">
        <v>997</v>
      </c>
      <c r="AO64" s="30">
        <v>75</v>
      </c>
      <c r="AP64" s="30">
        <v>4</v>
      </c>
      <c r="AQ64" s="30">
        <v>38</v>
      </c>
      <c r="AR64" s="30">
        <v>33</v>
      </c>
      <c r="AS64" s="30">
        <v>40</v>
      </c>
      <c r="AT64" s="30">
        <v>383</v>
      </c>
      <c r="AU64" s="30">
        <v>143</v>
      </c>
      <c r="AV64" s="30">
        <v>7</v>
      </c>
      <c r="AW64" s="30">
        <v>108</v>
      </c>
      <c r="AX64" s="30">
        <v>272</v>
      </c>
      <c r="AY64" s="30">
        <v>15</v>
      </c>
      <c r="AZ64" s="30">
        <v>95</v>
      </c>
      <c r="BA64" s="30">
        <v>47</v>
      </c>
      <c r="BB64" s="30">
        <v>10</v>
      </c>
      <c r="BC64" s="30">
        <v>12</v>
      </c>
      <c r="BD64" s="30">
        <v>37</v>
      </c>
      <c r="BE64" s="30">
        <v>1</v>
      </c>
      <c r="BF64" s="30">
        <v>0</v>
      </c>
      <c r="BG64" s="30">
        <v>2</v>
      </c>
      <c r="BH64" s="30">
        <v>1</v>
      </c>
      <c r="BI64" s="30">
        <v>11</v>
      </c>
      <c r="BJ64" s="30">
        <v>0</v>
      </c>
      <c r="BK64" s="30">
        <v>1</v>
      </c>
      <c r="BL64" s="30">
        <v>0</v>
      </c>
      <c r="BM64" s="30">
        <v>1</v>
      </c>
      <c r="BN64" s="30">
        <v>0</v>
      </c>
      <c r="BO64" s="31">
        <f t="shared" si="0"/>
        <v>66</v>
      </c>
      <c r="BP64" s="30">
        <v>889</v>
      </c>
      <c r="BQ64" s="31">
        <f t="shared" si="1"/>
        <v>277</v>
      </c>
      <c r="BR64" s="32">
        <v>8547</v>
      </c>
      <c r="BS64" s="30">
        <f t="shared" si="2"/>
        <v>8547</v>
      </c>
      <c r="BT64" s="30">
        <v>0</v>
      </c>
      <c r="BU64" s="42">
        <v>31990</v>
      </c>
      <c r="BW64">
        <f t="shared" si="4"/>
        <v>77693</v>
      </c>
      <c r="BX64" s="25">
        <f t="shared" si="10"/>
        <v>4.3895950339934986E-2</v>
      </c>
      <c r="CD64">
        <f t="shared" si="5"/>
        <v>16519</v>
      </c>
      <c r="CE64">
        <f t="shared" si="6"/>
        <v>10481</v>
      </c>
      <c r="CF64">
        <f t="shared" si="7"/>
        <v>3561</v>
      </c>
      <c r="CG64">
        <f t="shared" si="8"/>
        <v>1910</v>
      </c>
      <c r="CH64">
        <f t="shared" si="9"/>
        <v>4266</v>
      </c>
      <c r="CZ64" s="88">
        <v>31959</v>
      </c>
      <c r="DA64" s="6">
        <f t="shared" si="11"/>
        <v>6220.5694444444443</v>
      </c>
      <c r="DB64" s="6">
        <f t="shared" si="3"/>
        <v>6474.416666666667</v>
      </c>
      <c r="DC64" s="90">
        <f t="shared" si="12"/>
        <v>8547</v>
      </c>
    </row>
    <row r="65" spans="2:107" x14ac:dyDescent="0.3">
      <c r="B65" s="64" t="s">
        <v>142</v>
      </c>
      <c r="C65" s="21" t="s">
        <v>438</v>
      </c>
      <c r="D65" s="30">
        <v>49</v>
      </c>
      <c r="E65" s="30">
        <v>312</v>
      </c>
      <c r="F65" s="30">
        <v>208</v>
      </c>
      <c r="G65" s="30">
        <v>54</v>
      </c>
      <c r="H65" s="30">
        <v>1608</v>
      </c>
      <c r="I65" s="30">
        <v>222</v>
      </c>
      <c r="J65" s="30">
        <v>46</v>
      </c>
      <c r="K65" s="30">
        <v>6</v>
      </c>
      <c r="L65" s="30">
        <v>159</v>
      </c>
      <c r="M65" s="30">
        <v>66</v>
      </c>
      <c r="N65" s="30">
        <v>86</v>
      </c>
      <c r="O65" s="30">
        <v>387</v>
      </c>
      <c r="P65" s="30">
        <v>146</v>
      </c>
      <c r="Q65" s="30">
        <v>37</v>
      </c>
      <c r="R65" s="30">
        <v>57</v>
      </c>
      <c r="S65" s="30">
        <v>65</v>
      </c>
      <c r="T65" s="30">
        <v>28</v>
      </c>
      <c r="U65" s="30">
        <v>51</v>
      </c>
      <c r="V65" s="30">
        <v>14</v>
      </c>
      <c r="W65" s="30">
        <v>50</v>
      </c>
      <c r="X65" s="30">
        <v>54</v>
      </c>
      <c r="Y65" s="30">
        <v>88</v>
      </c>
      <c r="Z65" s="30">
        <v>134</v>
      </c>
      <c r="AA65" s="30">
        <v>33</v>
      </c>
      <c r="AB65" s="30">
        <v>88</v>
      </c>
      <c r="AC65" s="30">
        <v>258</v>
      </c>
      <c r="AD65" s="30">
        <v>50</v>
      </c>
      <c r="AE65" s="30">
        <v>96</v>
      </c>
      <c r="AF65" s="30">
        <v>11</v>
      </c>
      <c r="AG65" s="30">
        <v>52</v>
      </c>
      <c r="AH65" s="30">
        <v>64</v>
      </c>
      <c r="AI65" s="30">
        <v>104</v>
      </c>
      <c r="AJ65" s="30">
        <v>47</v>
      </c>
      <c r="AK65" s="30">
        <v>49</v>
      </c>
      <c r="AL65" s="30">
        <v>96</v>
      </c>
      <c r="AM65" s="30">
        <v>103</v>
      </c>
      <c r="AN65" s="30">
        <v>859</v>
      </c>
      <c r="AO65" s="30">
        <v>87</v>
      </c>
      <c r="AP65" s="30">
        <v>3</v>
      </c>
      <c r="AQ65" s="30">
        <v>34</v>
      </c>
      <c r="AR65" s="30">
        <v>27</v>
      </c>
      <c r="AS65" s="30">
        <v>41</v>
      </c>
      <c r="AT65" s="30">
        <v>355</v>
      </c>
      <c r="AU65" s="30">
        <v>122</v>
      </c>
      <c r="AV65" s="30">
        <v>6</v>
      </c>
      <c r="AW65" s="30">
        <v>104</v>
      </c>
      <c r="AX65" s="30">
        <v>541</v>
      </c>
      <c r="AY65" s="30">
        <v>6</v>
      </c>
      <c r="AZ65" s="30">
        <v>74</v>
      </c>
      <c r="BA65" s="30">
        <v>70</v>
      </c>
      <c r="BB65" s="30">
        <v>9</v>
      </c>
      <c r="BC65" s="30">
        <v>12</v>
      </c>
      <c r="BD65" s="30">
        <v>28</v>
      </c>
      <c r="BE65" s="30">
        <v>0</v>
      </c>
      <c r="BF65" s="30">
        <v>0</v>
      </c>
      <c r="BG65" s="30">
        <v>0</v>
      </c>
      <c r="BH65" s="30">
        <v>0</v>
      </c>
      <c r="BI65" s="30">
        <v>12</v>
      </c>
      <c r="BJ65" s="30">
        <v>0</v>
      </c>
      <c r="BK65" s="30">
        <v>0</v>
      </c>
      <c r="BL65" s="30">
        <v>4</v>
      </c>
      <c r="BM65" s="30">
        <v>0</v>
      </c>
      <c r="BN65" s="30">
        <v>0</v>
      </c>
      <c r="BO65" s="31">
        <f t="shared" si="0"/>
        <v>56</v>
      </c>
      <c r="BP65" s="30">
        <v>643</v>
      </c>
      <c r="BQ65" s="31">
        <f t="shared" si="1"/>
        <v>330</v>
      </c>
      <c r="BR65" s="32">
        <v>8345</v>
      </c>
      <c r="BS65" s="30">
        <f t="shared" si="2"/>
        <v>8345</v>
      </c>
      <c r="BT65" s="30">
        <v>0</v>
      </c>
      <c r="BU65" s="42">
        <v>32018</v>
      </c>
      <c r="BW65">
        <f t="shared" si="4"/>
        <v>80017</v>
      </c>
      <c r="BX65" s="25">
        <f t="shared" si="10"/>
        <v>6.8032568072610822E-2</v>
      </c>
      <c r="CD65">
        <f t="shared" si="5"/>
        <v>16851</v>
      </c>
      <c r="CE65">
        <f t="shared" si="6"/>
        <v>10526</v>
      </c>
      <c r="CF65">
        <f t="shared" si="7"/>
        <v>3625</v>
      </c>
      <c r="CG65">
        <f t="shared" si="8"/>
        <v>1963</v>
      </c>
      <c r="CH65">
        <f t="shared" si="9"/>
        <v>4313</v>
      </c>
      <c r="CZ65" s="88">
        <v>31990</v>
      </c>
      <c r="DA65" s="6">
        <f t="shared" si="11"/>
        <v>6292.7361111111113</v>
      </c>
      <c r="DB65" s="6">
        <f t="shared" si="3"/>
        <v>6668.083333333333</v>
      </c>
      <c r="DC65" s="90">
        <f t="shared" si="12"/>
        <v>8345</v>
      </c>
    </row>
    <row r="66" spans="2:107" x14ac:dyDescent="0.3">
      <c r="B66" s="65" t="s">
        <v>143</v>
      </c>
      <c r="C66" s="33" t="s">
        <v>439</v>
      </c>
      <c r="D66" s="34">
        <f t="shared" ref="D66:BN66" si="13">ROUND((D65+D67)/2,2)</f>
        <v>47.5</v>
      </c>
      <c r="E66" s="34">
        <f t="shared" si="13"/>
        <v>363.5</v>
      </c>
      <c r="F66" s="34">
        <f t="shared" si="13"/>
        <v>228</v>
      </c>
      <c r="G66" s="34">
        <f t="shared" si="13"/>
        <v>52.5</v>
      </c>
      <c r="H66" s="34">
        <f t="shared" si="13"/>
        <v>1733.5</v>
      </c>
      <c r="I66" s="34">
        <f t="shared" si="13"/>
        <v>248</v>
      </c>
      <c r="J66" s="34">
        <f t="shared" si="13"/>
        <v>43</v>
      </c>
      <c r="K66" s="34">
        <f t="shared" si="13"/>
        <v>5.5</v>
      </c>
      <c r="L66" s="34">
        <f t="shared" si="13"/>
        <v>162.5</v>
      </c>
      <c r="M66" s="34">
        <f t="shared" si="13"/>
        <v>69</v>
      </c>
      <c r="N66" s="34">
        <f t="shared" si="13"/>
        <v>86.5</v>
      </c>
      <c r="O66" s="34">
        <f t="shared" si="13"/>
        <v>412</v>
      </c>
      <c r="P66" s="34">
        <f t="shared" si="13"/>
        <v>150</v>
      </c>
      <c r="Q66" s="34">
        <f t="shared" si="13"/>
        <v>51.5</v>
      </c>
      <c r="R66" s="34">
        <f t="shared" si="13"/>
        <v>64.5</v>
      </c>
      <c r="S66" s="34">
        <f t="shared" si="13"/>
        <v>74.5</v>
      </c>
      <c r="T66" s="34">
        <f t="shared" si="13"/>
        <v>23</v>
      </c>
      <c r="U66" s="34">
        <f t="shared" si="13"/>
        <v>64</v>
      </c>
      <c r="V66" s="34">
        <f t="shared" si="13"/>
        <v>13.5</v>
      </c>
      <c r="W66" s="34">
        <f t="shared" si="13"/>
        <v>49.5</v>
      </c>
      <c r="X66" s="34">
        <f t="shared" si="13"/>
        <v>55.5</v>
      </c>
      <c r="Y66" s="34">
        <f t="shared" si="13"/>
        <v>118</v>
      </c>
      <c r="Z66" s="34">
        <f t="shared" si="13"/>
        <v>143.5</v>
      </c>
      <c r="AA66" s="34">
        <f t="shared" si="13"/>
        <v>27</v>
      </c>
      <c r="AB66" s="34">
        <f t="shared" si="13"/>
        <v>84</v>
      </c>
      <c r="AC66" s="34">
        <f t="shared" si="13"/>
        <v>318.5</v>
      </c>
      <c r="AD66" s="34">
        <f t="shared" si="13"/>
        <v>46.5</v>
      </c>
      <c r="AE66" s="34">
        <f t="shared" si="13"/>
        <v>92.5</v>
      </c>
      <c r="AF66" s="34">
        <f t="shared" si="13"/>
        <v>15.5</v>
      </c>
      <c r="AG66" s="34">
        <f t="shared" si="13"/>
        <v>50.5</v>
      </c>
      <c r="AH66" s="34">
        <f t="shared" si="13"/>
        <v>70</v>
      </c>
      <c r="AI66" s="34">
        <f t="shared" si="13"/>
        <v>113</v>
      </c>
      <c r="AJ66" s="34">
        <f t="shared" si="13"/>
        <v>53.5</v>
      </c>
      <c r="AK66" s="34">
        <f t="shared" si="13"/>
        <v>51.5</v>
      </c>
      <c r="AL66" s="34">
        <f t="shared" si="13"/>
        <v>103</v>
      </c>
      <c r="AM66" s="34">
        <f t="shared" si="13"/>
        <v>97.5</v>
      </c>
      <c r="AN66" s="34">
        <f t="shared" si="13"/>
        <v>997.5</v>
      </c>
      <c r="AO66" s="34">
        <f t="shared" si="13"/>
        <v>89</v>
      </c>
      <c r="AP66" s="34">
        <f t="shared" si="13"/>
        <v>8</v>
      </c>
      <c r="AQ66" s="34">
        <f t="shared" si="13"/>
        <v>34.5</v>
      </c>
      <c r="AR66" s="34">
        <f t="shared" si="13"/>
        <v>33.5</v>
      </c>
      <c r="AS66" s="34">
        <f t="shared" si="13"/>
        <v>43</v>
      </c>
      <c r="AT66" s="34">
        <f t="shared" si="13"/>
        <v>385</v>
      </c>
      <c r="AU66" s="34">
        <f t="shared" si="13"/>
        <v>140.5</v>
      </c>
      <c r="AV66" s="34">
        <f t="shared" si="13"/>
        <v>6</v>
      </c>
      <c r="AW66" s="34">
        <f t="shared" si="13"/>
        <v>103</v>
      </c>
      <c r="AX66" s="34">
        <f t="shared" si="13"/>
        <v>692</v>
      </c>
      <c r="AY66" s="34">
        <f t="shared" si="13"/>
        <v>10.5</v>
      </c>
      <c r="AZ66" s="34">
        <f t="shared" si="13"/>
        <v>83.5</v>
      </c>
      <c r="BA66" s="34">
        <f t="shared" si="13"/>
        <v>78.5</v>
      </c>
      <c r="BB66" s="34">
        <f t="shared" si="13"/>
        <v>8</v>
      </c>
      <c r="BC66" s="34">
        <f t="shared" si="13"/>
        <v>14</v>
      </c>
      <c r="BD66" s="34">
        <f t="shared" si="13"/>
        <v>42</v>
      </c>
      <c r="BE66" s="34">
        <f t="shared" si="13"/>
        <v>0.5</v>
      </c>
      <c r="BF66" s="34">
        <f t="shared" si="13"/>
        <v>0</v>
      </c>
      <c r="BG66" s="34">
        <f t="shared" si="13"/>
        <v>0</v>
      </c>
      <c r="BH66" s="34">
        <f t="shared" si="13"/>
        <v>0</v>
      </c>
      <c r="BI66" s="34">
        <f t="shared" si="13"/>
        <v>11</v>
      </c>
      <c r="BJ66" s="34">
        <f t="shared" si="13"/>
        <v>0</v>
      </c>
      <c r="BK66" s="34">
        <f t="shared" si="13"/>
        <v>0.5</v>
      </c>
      <c r="BL66" s="34">
        <f t="shared" si="13"/>
        <v>2.5</v>
      </c>
      <c r="BM66" s="34">
        <f t="shared" si="13"/>
        <v>0</v>
      </c>
      <c r="BN66" s="34">
        <f t="shared" si="13"/>
        <v>0</v>
      </c>
      <c r="BO66" s="31">
        <f t="shared" si="0"/>
        <v>70.5</v>
      </c>
      <c r="BP66" s="34">
        <f>ROUND((BP65+BP67)/2,2)</f>
        <v>577.5</v>
      </c>
      <c r="BQ66" s="31">
        <f t="shared" si="1"/>
        <v>343</v>
      </c>
      <c r="BR66" s="35">
        <f>ROUND((BR65+BR67)/2,2)</f>
        <v>9085.5</v>
      </c>
      <c r="BS66" s="30">
        <f t="shared" si="2"/>
        <v>9085.5</v>
      </c>
      <c r="BT66" s="30">
        <v>0</v>
      </c>
      <c r="BW66">
        <f t="shared" si="4"/>
        <v>81668.5</v>
      </c>
      <c r="BX66" s="25">
        <f t="shared" si="10"/>
        <v>7.4345212255153559E-2</v>
      </c>
      <c r="CD66">
        <f t="shared" si="5"/>
        <v>16975.5</v>
      </c>
      <c r="CE66">
        <f t="shared" si="6"/>
        <v>10511.5</v>
      </c>
      <c r="CF66">
        <f t="shared" si="7"/>
        <v>3667</v>
      </c>
      <c r="CG66">
        <f t="shared" si="8"/>
        <v>2006</v>
      </c>
      <c r="CH66">
        <f t="shared" si="9"/>
        <v>4324</v>
      </c>
      <c r="CZ66" s="88">
        <v>32021</v>
      </c>
      <c r="DA66" s="6">
        <f t="shared" si="11"/>
        <v>6368.9861111111113</v>
      </c>
      <c r="DB66" s="6">
        <f t="shared" si="3"/>
        <v>6805.708333333333</v>
      </c>
      <c r="DC66" s="90">
        <f t="shared" si="12"/>
        <v>9085.5</v>
      </c>
    </row>
    <row r="67" spans="2:107" x14ac:dyDescent="0.3">
      <c r="B67" s="64" t="s">
        <v>144</v>
      </c>
      <c r="C67" s="21" t="s">
        <v>440</v>
      </c>
      <c r="D67" s="30">
        <v>46</v>
      </c>
      <c r="E67" s="30">
        <v>415</v>
      </c>
      <c r="F67" s="30">
        <v>248</v>
      </c>
      <c r="G67" s="30">
        <v>51</v>
      </c>
      <c r="H67" s="30">
        <v>1859</v>
      </c>
      <c r="I67" s="30">
        <v>274</v>
      </c>
      <c r="J67" s="30">
        <v>40</v>
      </c>
      <c r="K67" s="30">
        <v>5</v>
      </c>
      <c r="L67" s="30">
        <v>166</v>
      </c>
      <c r="M67" s="30">
        <v>72</v>
      </c>
      <c r="N67" s="30">
        <v>87</v>
      </c>
      <c r="O67" s="30">
        <v>437</v>
      </c>
      <c r="P67" s="30">
        <v>154</v>
      </c>
      <c r="Q67" s="30">
        <v>66</v>
      </c>
      <c r="R67" s="30">
        <v>72</v>
      </c>
      <c r="S67" s="30">
        <v>84</v>
      </c>
      <c r="T67" s="30">
        <v>18</v>
      </c>
      <c r="U67" s="30">
        <v>77</v>
      </c>
      <c r="V67" s="30">
        <v>13</v>
      </c>
      <c r="W67" s="30">
        <v>49</v>
      </c>
      <c r="X67" s="30">
        <v>57</v>
      </c>
      <c r="Y67" s="30">
        <v>148</v>
      </c>
      <c r="Z67" s="30">
        <v>153</v>
      </c>
      <c r="AA67" s="30">
        <v>21</v>
      </c>
      <c r="AB67" s="30">
        <v>80</v>
      </c>
      <c r="AC67" s="30">
        <v>379</v>
      </c>
      <c r="AD67" s="30">
        <v>43</v>
      </c>
      <c r="AE67" s="30">
        <v>89</v>
      </c>
      <c r="AF67" s="30">
        <v>20</v>
      </c>
      <c r="AG67" s="30">
        <v>49</v>
      </c>
      <c r="AH67" s="30">
        <v>76</v>
      </c>
      <c r="AI67" s="30">
        <v>122</v>
      </c>
      <c r="AJ67" s="30">
        <v>60</v>
      </c>
      <c r="AK67" s="30">
        <v>54</v>
      </c>
      <c r="AL67" s="30">
        <v>110</v>
      </c>
      <c r="AM67" s="30">
        <v>92</v>
      </c>
      <c r="AN67" s="30">
        <v>1136</v>
      </c>
      <c r="AO67" s="30">
        <v>91</v>
      </c>
      <c r="AP67" s="30">
        <v>13</v>
      </c>
      <c r="AQ67" s="30">
        <v>35</v>
      </c>
      <c r="AR67" s="30">
        <v>40</v>
      </c>
      <c r="AS67" s="30">
        <v>45</v>
      </c>
      <c r="AT67" s="30">
        <v>415</v>
      </c>
      <c r="AU67" s="30">
        <v>159</v>
      </c>
      <c r="AV67" s="30">
        <v>6</v>
      </c>
      <c r="AW67" s="30">
        <v>102</v>
      </c>
      <c r="AX67" s="30">
        <v>843</v>
      </c>
      <c r="AY67" s="30">
        <v>15</v>
      </c>
      <c r="AZ67" s="30">
        <v>93</v>
      </c>
      <c r="BA67" s="30">
        <v>87</v>
      </c>
      <c r="BB67" s="30">
        <v>7</v>
      </c>
      <c r="BC67" s="30">
        <v>16</v>
      </c>
      <c r="BD67" s="30">
        <v>56</v>
      </c>
      <c r="BE67" s="30">
        <v>1</v>
      </c>
      <c r="BF67" s="30">
        <v>0</v>
      </c>
      <c r="BG67" s="30">
        <v>0</v>
      </c>
      <c r="BH67" s="30">
        <v>0</v>
      </c>
      <c r="BI67" s="30">
        <v>10</v>
      </c>
      <c r="BJ67" s="30">
        <v>0</v>
      </c>
      <c r="BK67" s="30">
        <v>1</v>
      </c>
      <c r="BL67" s="30">
        <v>1</v>
      </c>
      <c r="BM67" s="30">
        <v>0</v>
      </c>
      <c r="BN67" s="30">
        <v>0</v>
      </c>
      <c r="BO67" s="31">
        <f t="shared" si="0"/>
        <v>85</v>
      </c>
      <c r="BP67" s="30">
        <v>512</v>
      </c>
      <c r="BQ67" s="31">
        <f t="shared" si="1"/>
        <v>356</v>
      </c>
      <c r="BR67" s="32">
        <v>9826</v>
      </c>
      <c r="BS67" s="30">
        <f t="shared" si="2"/>
        <v>9826</v>
      </c>
      <c r="BT67" s="30">
        <v>0</v>
      </c>
      <c r="BU67" s="42">
        <v>32081</v>
      </c>
      <c r="BW67">
        <f t="shared" si="4"/>
        <v>82909.5</v>
      </c>
      <c r="BX67" s="25">
        <f t="shared" si="10"/>
        <v>0.10127515441322976</v>
      </c>
      <c r="CD67">
        <f t="shared" si="5"/>
        <v>16933.5</v>
      </c>
      <c r="CE67">
        <f t="shared" si="6"/>
        <v>10526.5</v>
      </c>
      <c r="CF67">
        <f t="shared" si="7"/>
        <v>3683</v>
      </c>
      <c r="CG67">
        <f t="shared" si="8"/>
        <v>2025</v>
      </c>
      <c r="CH67">
        <f t="shared" si="9"/>
        <v>4313</v>
      </c>
      <c r="CZ67" s="88">
        <v>32051</v>
      </c>
      <c r="DA67" s="6">
        <f t="shared" si="11"/>
        <v>6416.3472222222226</v>
      </c>
      <c r="DB67" s="6">
        <f t="shared" si="3"/>
        <v>6909.125</v>
      </c>
      <c r="DC67" s="90">
        <f t="shared" si="12"/>
        <v>9826</v>
      </c>
    </row>
    <row r="68" spans="2:107" x14ac:dyDescent="0.3">
      <c r="B68" s="64" t="s">
        <v>145</v>
      </c>
      <c r="C68" s="21" t="s">
        <v>441</v>
      </c>
      <c r="D68" s="30">
        <v>31</v>
      </c>
      <c r="E68" s="30">
        <v>351</v>
      </c>
      <c r="F68" s="30">
        <v>178</v>
      </c>
      <c r="G68" s="30">
        <v>32</v>
      </c>
      <c r="H68" s="30">
        <v>1499</v>
      </c>
      <c r="I68" s="30">
        <v>204</v>
      </c>
      <c r="J68" s="30">
        <v>39</v>
      </c>
      <c r="K68" s="30">
        <v>4</v>
      </c>
      <c r="L68" s="30">
        <v>130</v>
      </c>
      <c r="M68" s="30">
        <v>58</v>
      </c>
      <c r="N68" s="30">
        <v>71</v>
      </c>
      <c r="O68" s="30">
        <v>322</v>
      </c>
      <c r="P68" s="30">
        <v>137</v>
      </c>
      <c r="Q68" s="30">
        <v>52</v>
      </c>
      <c r="R68" s="30">
        <v>43</v>
      </c>
      <c r="S68" s="30">
        <v>58</v>
      </c>
      <c r="T68" s="30">
        <v>20</v>
      </c>
      <c r="U68" s="30">
        <v>56</v>
      </c>
      <c r="V68" s="30">
        <v>13</v>
      </c>
      <c r="W68" s="30">
        <v>41</v>
      </c>
      <c r="X68" s="30">
        <v>53</v>
      </c>
      <c r="Y68" s="30">
        <v>103</v>
      </c>
      <c r="Z68" s="30">
        <v>120</v>
      </c>
      <c r="AA68" s="30">
        <v>17</v>
      </c>
      <c r="AB68" s="30">
        <v>59</v>
      </c>
      <c r="AC68" s="30">
        <v>242</v>
      </c>
      <c r="AD68" s="30">
        <v>42</v>
      </c>
      <c r="AE68" s="30">
        <v>65</v>
      </c>
      <c r="AF68" s="30">
        <v>12</v>
      </c>
      <c r="AG68" s="30">
        <v>54</v>
      </c>
      <c r="AH68" s="30">
        <v>52</v>
      </c>
      <c r="AI68" s="30">
        <v>99</v>
      </c>
      <c r="AJ68" s="30">
        <v>32</v>
      </c>
      <c r="AK68" s="30">
        <v>42</v>
      </c>
      <c r="AL68" s="30">
        <v>80</v>
      </c>
      <c r="AM68" s="30">
        <v>72</v>
      </c>
      <c r="AN68" s="30">
        <v>857</v>
      </c>
      <c r="AO68" s="30">
        <v>53</v>
      </c>
      <c r="AP68" s="30">
        <v>8</v>
      </c>
      <c r="AQ68" s="30">
        <v>24</v>
      </c>
      <c r="AR68" s="30">
        <v>35</v>
      </c>
      <c r="AS68" s="30">
        <v>43</v>
      </c>
      <c r="AT68" s="30">
        <v>303</v>
      </c>
      <c r="AU68" s="30">
        <v>132</v>
      </c>
      <c r="AV68" s="30">
        <v>7</v>
      </c>
      <c r="AW68" s="30">
        <v>66</v>
      </c>
      <c r="AX68" s="30">
        <v>705</v>
      </c>
      <c r="AY68" s="30">
        <v>5</v>
      </c>
      <c r="AZ68" s="30">
        <v>71</v>
      </c>
      <c r="BA68" s="30">
        <v>59</v>
      </c>
      <c r="BB68" s="30">
        <v>5</v>
      </c>
      <c r="BC68" s="30">
        <v>8</v>
      </c>
      <c r="BD68" s="30">
        <v>36</v>
      </c>
      <c r="BE68" s="30">
        <v>0</v>
      </c>
      <c r="BF68" s="30">
        <v>1</v>
      </c>
      <c r="BG68" s="30">
        <v>0</v>
      </c>
      <c r="BH68" s="30">
        <v>0</v>
      </c>
      <c r="BI68" s="30">
        <v>8</v>
      </c>
      <c r="BJ68" s="30">
        <v>0</v>
      </c>
      <c r="BK68" s="30">
        <v>1</v>
      </c>
      <c r="BL68" s="30">
        <v>2</v>
      </c>
      <c r="BM68" s="30">
        <v>0</v>
      </c>
      <c r="BN68" s="30">
        <v>0</v>
      </c>
      <c r="BO68" s="31">
        <f t="shared" ref="BO68:BO105" si="14">SUM(BC68:BN68)</f>
        <v>56</v>
      </c>
      <c r="BP68" s="30">
        <v>416</v>
      </c>
      <c r="BQ68" s="31">
        <f t="shared" ref="BQ68:BQ105" si="15">BR68-SUM(D68:BN68,BP68)</f>
        <v>287</v>
      </c>
      <c r="BR68" s="32">
        <v>7615</v>
      </c>
      <c r="BS68" s="30">
        <f t="shared" ref="BS68:BS131" si="16">SUM(D68:BQ68)-BO68</f>
        <v>7615</v>
      </c>
      <c r="BT68" s="30">
        <v>0</v>
      </c>
      <c r="BU68" s="42">
        <v>32109</v>
      </c>
      <c r="BW68">
        <f t="shared" si="4"/>
        <v>84713.5</v>
      </c>
      <c r="BX68" s="25">
        <f t="shared" si="10"/>
        <v>0.10577600835400069</v>
      </c>
      <c r="CD68">
        <f t="shared" si="5"/>
        <v>17174.5</v>
      </c>
      <c r="CE68">
        <f t="shared" si="6"/>
        <v>10552.5</v>
      </c>
      <c r="CF68">
        <f t="shared" si="7"/>
        <v>3744</v>
      </c>
      <c r="CG68">
        <f t="shared" si="8"/>
        <v>2075</v>
      </c>
      <c r="CH68">
        <f t="shared" si="9"/>
        <v>4315</v>
      </c>
      <c r="CZ68" s="88">
        <v>32082</v>
      </c>
      <c r="DA68" s="6">
        <f t="shared" si="11"/>
        <v>6484.4861111111113</v>
      </c>
      <c r="DB68" s="6">
        <f t="shared" si="3"/>
        <v>7059.458333333333</v>
      </c>
      <c r="DC68" s="90">
        <f t="shared" si="12"/>
        <v>7615</v>
      </c>
    </row>
    <row r="69" spans="2:107" x14ac:dyDescent="0.3">
      <c r="B69" s="64" t="s">
        <v>146</v>
      </c>
      <c r="C69" s="21" t="s">
        <v>442</v>
      </c>
      <c r="D69" s="30">
        <v>35</v>
      </c>
      <c r="E69" s="30">
        <v>370</v>
      </c>
      <c r="F69" s="30">
        <v>190</v>
      </c>
      <c r="G69" s="30">
        <v>45</v>
      </c>
      <c r="H69" s="30">
        <v>1637</v>
      </c>
      <c r="I69" s="30">
        <v>243</v>
      </c>
      <c r="J69" s="30">
        <v>41</v>
      </c>
      <c r="K69" s="30">
        <v>9</v>
      </c>
      <c r="L69" s="30">
        <v>166</v>
      </c>
      <c r="M69" s="30">
        <v>69</v>
      </c>
      <c r="N69" s="30">
        <v>105</v>
      </c>
      <c r="O69" s="30">
        <v>364</v>
      </c>
      <c r="P69" s="30">
        <v>145</v>
      </c>
      <c r="Q69" s="30">
        <v>54</v>
      </c>
      <c r="R69" s="30">
        <v>70</v>
      </c>
      <c r="S69" s="30">
        <v>66</v>
      </c>
      <c r="T69" s="30">
        <v>22</v>
      </c>
      <c r="U69" s="30">
        <v>60</v>
      </c>
      <c r="V69" s="30">
        <v>13</v>
      </c>
      <c r="W69" s="30">
        <v>43</v>
      </c>
      <c r="X69" s="30">
        <v>59</v>
      </c>
      <c r="Y69" s="30">
        <v>111</v>
      </c>
      <c r="Z69" s="30">
        <v>123</v>
      </c>
      <c r="AA69" s="30">
        <v>25</v>
      </c>
      <c r="AB69" s="30">
        <v>63</v>
      </c>
      <c r="AC69" s="30">
        <v>295</v>
      </c>
      <c r="AD69" s="30">
        <v>31</v>
      </c>
      <c r="AE69" s="30">
        <v>72</v>
      </c>
      <c r="AF69" s="30">
        <v>23</v>
      </c>
      <c r="AG69" s="30">
        <v>63</v>
      </c>
      <c r="AH69" s="30">
        <v>51</v>
      </c>
      <c r="AI69" s="30">
        <v>116</v>
      </c>
      <c r="AJ69" s="30">
        <v>61</v>
      </c>
      <c r="AK69" s="30">
        <v>47</v>
      </c>
      <c r="AL69" s="30">
        <v>101</v>
      </c>
      <c r="AM69" s="30">
        <v>73</v>
      </c>
      <c r="AN69" s="30">
        <v>873</v>
      </c>
      <c r="AO69" s="30">
        <v>65</v>
      </c>
      <c r="AP69" s="30">
        <v>7</v>
      </c>
      <c r="AQ69" s="30">
        <v>38</v>
      </c>
      <c r="AR69" s="30">
        <v>33</v>
      </c>
      <c r="AS69" s="30">
        <v>43</v>
      </c>
      <c r="AT69" s="30">
        <v>360</v>
      </c>
      <c r="AU69" s="30">
        <v>98</v>
      </c>
      <c r="AV69" s="30">
        <v>10</v>
      </c>
      <c r="AW69" s="30">
        <v>103</v>
      </c>
      <c r="AX69" s="30">
        <v>964</v>
      </c>
      <c r="AY69" s="30">
        <v>8</v>
      </c>
      <c r="AZ69" s="30">
        <v>77</v>
      </c>
      <c r="BA69" s="30">
        <v>69</v>
      </c>
      <c r="BB69" s="30">
        <v>9</v>
      </c>
      <c r="BC69" s="30">
        <v>15</v>
      </c>
      <c r="BD69" s="30">
        <v>44</v>
      </c>
      <c r="BE69" s="30">
        <v>1</v>
      </c>
      <c r="BF69" s="30">
        <v>0</v>
      </c>
      <c r="BG69" s="30">
        <v>1</v>
      </c>
      <c r="BH69" s="30">
        <v>2</v>
      </c>
      <c r="BI69" s="30">
        <v>12</v>
      </c>
      <c r="BJ69" s="30">
        <v>0</v>
      </c>
      <c r="BK69" s="30">
        <v>0</v>
      </c>
      <c r="BL69" s="30">
        <v>0</v>
      </c>
      <c r="BM69" s="30">
        <v>0</v>
      </c>
      <c r="BN69" s="30">
        <v>0</v>
      </c>
      <c r="BO69" s="31">
        <f t="shared" si="14"/>
        <v>75</v>
      </c>
      <c r="BP69" s="30">
        <v>379</v>
      </c>
      <c r="BQ69" s="31">
        <f t="shared" si="15"/>
        <v>317</v>
      </c>
      <c r="BR69" s="32">
        <v>8589</v>
      </c>
      <c r="BS69" s="30">
        <f t="shared" si="16"/>
        <v>8589</v>
      </c>
      <c r="BT69" s="30">
        <v>0</v>
      </c>
      <c r="BU69" s="42">
        <v>32144</v>
      </c>
      <c r="BW69">
        <f t="shared" si="4"/>
        <v>86905.5</v>
      </c>
      <c r="BX69" s="25">
        <f t="shared" si="10"/>
        <v>0.11313130019340867</v>
      </c>
      <c r="CD69">
        <f t="shared" si="5"/>
        <v>17399.5</v>
      </c>
      <c r="CE69">
        <f t="shared" si="6"/>
        <v>10558.5</v>
      </c>
      <c r="CF69">
        <f t="shared" si="7"/>
        <v>3823</v>
      </c>
      <c r="CG69">
        <f t="shared" si="8"/>
        <v>2090</v>
      </c>
      <c r="CH69">
        <f t="shared" si="9"/>
        <v>4318</v>
      </c>
      <c r="CZ69" s="88">
        <v>32112</v>
      </c>
      <c r="DA69" s="6">
        <f t="shared" si="11"/>
        <v>6597.875</v>
      </c>
      <c r="DB69" s="6">
        <f t="shared" si="3"/>
        <v>7242.125</v>
      </c>
      <c r="DC69" s="90">
        <f t="shared" si="12"/>
        <v>8589</v>
      </c>
    </row>
    <row r="70" spans="2:107" x14ac:dyDescent="0.3">
      <c r="B70" s="64" t="s">
        <v>147</v>
      </c>
      <c r="C70" s="21" t="s">
        <v>443</v>
      </c>
      <c r="D70" s="30">
        <v>27</v>
      </c>
      <c r="E70" s="30">
        <v>351</v>
      </c>
      <c r="F70" s="30">
        <v>171</v>
      </c>
      <c r="G70" s="30">
        <v>47</v>
      </c>
      <c r="H70" s="30">
        <v>1579</v>
      </c>
      <c r="I70" s="30">
        <v>249</v>
      </c>
      <c r="J70" s="30">
        <v>29</v>
      </c>
      <c r="K70" s="30">
        <v>7</v>
      </c>
      <c r="L70" s="30">
        <v>156</v>
      </c>
      <c r="M70" s="30">
        <v>73</v>
      </c>
      <c r="N70" s="30">
        <v>77</v>
      </c>
      <c r="O70" s="30">
        <v>340</v>
      </c>
      <c r="P70" s="30">
        <v>141</v>
      </c>
      <c r="Q70" s="30">
        <v>47</v>
      </c>
      <c r="R70" s="30">
        <v>40</v>
      </c>
      <c r="S70" s="30">
        <v>71</v>
      </c>
      <c r="T70" s="30">
        <v>15</v>
      </c>
      <c r="U70" s="30">
        <v>57</v>
      </c>
      <c r="V70" s="30">
        <v>14</v>
      </c>
      <c r="W70" s="30">
        <v>39</v>
      </c>
      <c r="X70" s="30">
        <v>61</v>
      </c>
      <c r="Y70" s="30">
        <v>99</v>
      </c>
      <c r="Z70" s="30">
        <v>111</v>
      </c>
      <c r="AA70" s="30">
        <v>24</v>
      </c>
      <c r="AB70" s="30">
        <v>59</v>
      </c>
      <c r="AC70" s="30">
        <v>276</v>
      </c>
      <c r="AD70" s="30">
        <v>27</v>
      </c>
      <c r="AE70" s="30">
        <v>82</v>
      </c>
      <c r="AF70" s="30">
        <v>15</v>
      </c>
      <c r="AG70" s="30">
        <v>46</v>
      </c>
      <c r="AH70" s="30">
        <v>57</v>
      </c>
      <c r="AI70" s="30">
        <v>111</v>
      </c>
      <c r="AJ70" s="30">
        <v>52</v>
      </c>
      <c r="AK70" s="30">
        <v>45</v>
      </c>
      <c r="AL70" s="30">
        <v>86</v>
      </c>
      <c r="AM70" s="30">
        <v>83</v>
      </c>
      <c r="AN70" s="30">
        <v>894</v>
      </c>
      <c r="AO70" s="30">
        <v>73</v>
      </c>
      <c r="AP70" s="30">
        <v>15</v>
      </c>
      <c r="AQ70" s="30">
        <v>21</v>
      </c>
      <c r="AR70" s="30">
        <v>39</v>
      </c>
      <c r="AS70" s="30">
        <v>45</v>
      </c>
      <c r="AT70" s="30">
        <v>340</v>
      </c>
      <c r="AU70" s="30">
        <v>144</v>
      </c>
      <c r="AV70" s="30">
        <v>14</v>
      </c>
      <c r="AW70" s="30">
        <v>95</v>
      </c>
      <c r="AX70" s="30">
        <v>887</v>
      </c>
      <c r="AY70" s="30">
        <v>8</v>
      </c>
      <c r="AZ70" s="30">
        <v>80</v>
      </c>
      <c r="BA70" s="30">
        <v>73</v>
      </c>
      <c r="BB70" s="30">
        <v>8</v>
      </c>
      <c r="BC70" s="30">
        <v>7</v>
      </c>
      <c r="BD70" s="30">
        <v>26</v>
      </c>
      <c r="BE70" s="30">
        <v>1</v>
      </c>
      <c r="BF70" s="30">
        <v>0</v>
      </c>
      <c r="BG70" s="30">
        <v>0</v>
      </c>
      <c r="BH70" s="30">
        <v>0</v>
      </c>
      <c r="BI70" s="30">
        <v>5</v>
      </c>
      <c r="BJ70" s="30">
        <v>0</v>
      </c>
      <c r="BK70" s="30">
        <v>1</v>
      </c>
      <c r="BL70" s="30">
        <v>1</v>
      </c>
      <c r="BM70" s="30">
        <v>0</v>
      </c>
      <c r="BN70" s="30">
        <v>0</v>
      </c>
      <c r="BO70" s="31">
        <f t="shared" si="14"/>
        <v>41</v>
      </c>
      <c r="BP70" s="30">
        <v>296</v>
      </c>
      <c r="BQ70" s="31">
        <f t="shared" si="15"/>
        <v>269</v>
      </c>
      <c r="BR70" s="32">
        <v>8106</v>
      </c>
      <c r="BS70" s="30">
        <f t="shared" si="16"/>
        <v>8106</v>
      </c>
      <c r="BT70" s="30">
        <v>0</v>
      </c>
      <c r="BU70" s="42">
        <v>32172</v>
      </c>
      <c r="BW70">
        <f t="shared" si="4"/>
        <v>89061.5</v>
      </c>
      <c r="BX70" s="25">
        <f t="shared" si="10"/>
        <v>0.15650768092041201</v>
      </c>
      <c r="CD70">
        <f t="shared" si="5"/>
        <v>17676.5</v>
      </c>
      <c r="CE70">
        <f t="shared" si="6"/>
        <v>10622.5</v>
      </c>
      <c r="CF70">
        <f t="shared" si="7"/>
        <v>3881</v>
      </c>
      <c r="CG70">
        <f t="shared" si="8"/>
        <v>2126</v>
      </c>
      <c r="CH70">
        <f t="shared" si="9"/>
        <v>4316</v>
      </c>
      <c r="CZ70" s="88">
        <v>32143</v>
      </c>
      <c r="DA70" s="6">
        <f t="shared" si="11"/>
        <v>6638.3194444444443</v>
      </c>
      <c r="DB70" s="6">
        <f t="shared" si="3"/>
        <v>7421.791666666667</v>
      </c>
      <c r="DC70" s="90">
        <f t="shared" si="12"/>
        <v>8106</v>
      </c>
    </row>
    <row r="71" spans="2:107" x14ac:dyDescent="0.3">
      <c r="B71" s="64" t="s">
        <v>148</v>
      </c>
      <c r="C71" s="21" t="s">
        <v>444</v>
      </c>
      <c r="D71" s="30">
        <v>40</v>
      </c>
      <c r="E71" s="30">
        <v>346</v>
      </c>
      <c r="F71" s="30">
        <v>187</v>
      </c>
      <c r="G71" s="30">
        <v>29</v>
      </c>
      <c r="H71" s="30">
        <v>1650</v>
      </c>
      <c r="I71" s="30">
        <v>246</v>
      </c>
      <c r="J71" s="30">
        <v>40</v>
      </c>
      <c r="K71" s="30">
        <v>2</v>
      </c>
      <c r="L71" s="30">
        <v>156</v>
      </c>
      <c r="M71" s="30">
        <v>63</v>
      </c>
      <c r="N71" s="30">
        <v>86</v>
      </c>
      <c r="O71" s="30">
        <v>430</v>
      </c>
      <c r="P71" s="30">
        <v>148</v>
      </c>
      <c r="Q71" s="30">
        <v>49</v>
      </c>
      <c r="R71" s="30">
        <v>62</v>
      </c>
      <c r="S71" s="30">
        <v>66</v>
      </c>
      <c r="T71" s="30">
        <v>32</v>
      </c>
      <c r="U71" s="30">
        <v>60</v>
      </c>
      <c r="V71" s="30">
        <v>15</v>
      </c>
      <c r="W71" s="30">
        <v>30</v>
      </c>
      <c r="X71" s="30">
        <v>53</v>
      </c>
      <c r="Y71" s="30">
        <v>108</v>
      </c>
      <c r="Z71" s="30">
        <v>101</v>
      </c>
      <c r="AA71" s="30">
        <v>25</v>
      </c>
      <c r="AB71" s="30">
        <v>74</v>
      </c>
      <c r="AC71" s="30">
        <v>304</v>
      </c>
      <c r="AD71" s="30">
        <v>45</v>
      </c>
      <c r="AE71" s="30">
        <v>63</v>
      </c>
      <c r="AF71" s="30">
        <v>19</v>
      </c>
      <c r="AG71" s="30">
        <v>48</v>
      </c>
      <c r="AH71" s="30">
        <v>70</v>
      </c>
      <c r="AI71" s="30">
        <v>111</v>
      </c>
      <c r="AJ71" s="30">
        <v>51</v>
      </c>
      <c r="AK71" s="30">
        <v>42</v>
      </c>
      <c r="AL71" s="30">
        <v>110</v>
      </c>
      <c r="AM71" s="30">
        <v>67</v>
      </c>
      <c r="AN71" s="30">
        <v>926</v>
      </c>
      <c r="AO71" s="30">
        <v>64</v>
      </c>
      <c r="AP71" s="30">
        <v>9</v>
      </c>
      <c r="AQ71" s="30">
        <v>34</v>
      </c>
      <c r="AR71" s="30">
        <v>35</v>
      </c>
      <c r="AS71" s="30">
        <v>39</v>
      </c>
      <c r="AT71" s="30">
        <v>331</v>
      </c>
      <c r="AU71" s="30">
        <v>111</v>
      </c>
      <c r="AV71" s="30">
        <v>6</v>
      </c>
      <c r="AW71" s="30">
        <v>101</v>
      </c>
      <c r="AX71" s="30">
        <v>913</v>
      </c>
      <c r="AY71" s="30">
        <v>10</v>
      </c>
      <c r="AZ71" s="30">
        <v>54</v>
      </c>
      <c r="BA71" s="30">
        <v>59</v>
      </c>
      <c r="BB71" s="30">
        <v>7</v>
      </c>
      <c r="BC71" s="30">
        <v>13</v>
      </c>
      <c r="BD71" s="30">
        <v>33</v>
      </c>
      <c r="BE71" s="30">
        <v>0</v>
      </c>
      <c r="BF71" s="30">
        <v>0</v>
      </c>
      <c r="BG71" s="30">
        <v>0</v>
      </c>
      <c r="BH71" s="30">
        <v>0</v>
      </c>
      <c r="BI71" s="30">
        <v>8</v>
      </c>
      <c r="BJ71" s="30">
        <v>0</v>
      </c>
      <c r="BK71" s="30">
        <v>1</v>
      </c>
      <c r="BL71" s="30">
        <v>0</v>
      </c>
      <c r="BM71" s="30">
        <v>0</v>
      </c>
      <c r="BN71" s="30">
        <v>1</v>
      </c>
      <c r="BO71" s="31">
        <f t="shared" si="14"/>
        <v>56</v>
      </c>
      <c r="BP71" s="30">
        <v>336</v>
      </c>
      <c r="BQ71" s="31">
        <f t="shared" si="15"/>
        <v>290</v>
      </c>
      <c r="BR71" s="32">
        <v>8409</v>
      </c>
      <c r="BS71" s="30">
        <f t="shared" si="16"/>
        <v>8409</v>
      </c>
      <c r="BT71" s="30">
        <v>0</v>
      </c>
      <c r="BU71" s="42">
        <v>32200</v>
      </c>
      <c r="BW71">
        <f t="shared" si="4"/>
        <v>91828.5</v>
      </c>
      <c r="BX71" s="25">
        <f t="shared" si="10"/>
        <v>0.2042924027225872</v>
      </c>
      <c r="CD71">
        <f t="shared" si="5"/>
        <v>18111.5</v>
      </c>
      <c r="CE71">
        <f t="shared" si="6"/>
        <v>10726.5</v>
      </c>
      <c r="CF71">
        <f t="shared" si="7"/>
        <v>3974</v>
      </c>
      <c r="CG71">
        <f t="shared" si="8"/>
        <v>2197</v>
      </c>
      <c r="CH71">
        <f t="shared" si="9"/>
        <v>4402</v>
      </c>
      <c r="CZ71" s="88">
        <v>32174</v>
      </c>
      <c r="DA71" s="6">
        <f t="shared" si="11"/>
        <v>6708.9027777777774</v>
      </c>
      <c r="DB71" s="6">
        <f t="shared" si="3"/>
        <v>7652.375</v>
      </c>
      <c r="DC71" s="90">
        <f t="shared" si="12"/>
        <v>8409</v>
      </c>
    </row>
    <row r="72" spans="2:107" x14ac:dyDescent="0.3">
      <c r="B72" s="64" t="s">
        <v>149</v>
      </c>
      <c r="C72" s="21" t="s">
        <v>445</v>
      </c>
      <c r="D72" s="30">
        <v>33</v>
      </c>
      <c r="E72" s="30">
        <v>406</v>
      </c>
      <c r="F72" s="30">
        <v>233</v>
      </c>
      <c r="G72" s="30">
        <v>42</v>
      </c>
      <c r="H72" s="30">
        <v>2010</v>
      </c>
      <c r="I72" s="30">
        <v>345</v>
      </c>
      <c r="J72" s="30">
        <v>35</v>
      </c>
      <c r="K72" s="30">
        <v>9</v>
      </c>
      <c r="L72" s="30">
        <v>160</v>
      </c>
      <c r="M72" s="30">
        <v>99</v>
      </c>
      <c r="N72" s="30">
        <v>127</v>
      </c>
      <c r="O72" s="30">
        <v>493</v>
      </c>
      <c r="P72" s="30">
        <v>190</v>
      </c>
      <c r="Q72" s="30">
        <v>67</v>
      </c>
      <c r="R72" s="30">
        <v>70</v>
      </c>
      <c r="S72" s="30">
        <v>76</v>
      </c>
      <c r="T72" s="30">
        <v>21</v>
      </c>
      <c r="U72" s="30">
        <v>91</v>
      </c>
      <c r="V72" s="30">
        <v>13</v>
      </c>
      <c r="W72" s="30">
        <v>33</v>
      </c>
      <c r="X72" s="30">
        <v>56</v>
      </c>
      <c r="Y72" s="30">
        <v>156</v>
      </c>
      <c r="Z72" s="30">
        <v>124</v>
      </c>
      <c r="AA72" s="30">
        <v>24</v>
      </c>
      <c r="AB72" s="30">
        <v>98</v>
      </c>
      <c r="AC72" s="30">
        <v>357</v>
      </c>
      <c r="AD72" s="30">
        <v>54</v>
      </c>
      <c r="AE72" s="30">
        <v>104</v>
      </c>
      <c r="AF72" s="30">
        <v>19</v>
      </c>
      <c r="AG72" s="30">
        <v>60</v>
      </c>
      <c r="AH72" s="30">
        <v>76</v>
      </c>
      <c r="AI72" s="30">
        <v>141</v>
      </c>
      <c r="AJ72" s="30">
        <v>80</v>
      </c>
      <c r="AK72" s="30">
        <v>49</v>
      </c>
      <c r="AL72" s="30">
        <v>100</v>
      </c>
      <c r="AM72" s="30">
        <v>95</v>
      </c>
      <c r="AN72" s="30">
        <v>1185</v>
      </c>
      <c r="AO72" s="30">
        <v>88</v>
      </c>
      <c r="AP72" s="30">
        <v>6</v>
      </c>
      <c r="AQ72" s="30">
        <v>38</v>
      </c>
      <c r="AR72" s="30">
        <v>51</v>
      </c>
      <c r="AS72" s="30">
        <v>48</v>
      </c>
      <c r="AT72" s="30">
        <v>429</v>
      </c>
      <c r="AU72" s="30">
        <v>174</v>
      </c>
      <c r="AV72" s="30">
        <v>10</v>
      </c>
      <c r="AW72" s="30">
        <v>117</v>
      </c>
      <c r="AX72" s="30">
        <v>1379</v>
      </c>
      <c r="AY72" s="30">
        <v>13</v>
      </c>
      <c r="AZ72" s="30">
        <v>87</v>
      </c>
      <c r="BA72" s="30">
        <v>77</v>
      </c>
      <c r="BB72" s="30">
        <v>6</v>
      </c>
      <c r="BC72" s="30">
        <v>12</v>
      </c>
      <c r="BD72" s="30">
        <v>51</v>
      </c>
      <c r="BE72" s="30">
        <v>1</v>
      </c>
      <c r="BF72" s="30">
        <v>1</v>
      </c>
      <c r="BG72" s="30">
        <v>0</v>
      </c>
      <c r="BH72" s="30">
        <v>0</v>
      </c>
      <c r="BI72" s="30">
        <v>5</v>
      </c>
      <c r="BJ72" s="30">
        <v>0</v>
      </c>
      <c r="BK72" s="30">
        <v>1</v>
      </c>
      <c r="BL72" s="30">
        <v>0</v>
      </c>
      <c r="BM72" s="30">
        <v>0</v>
      </c>
      <c r="BN72" s="30">
        <v>1</v>
      </c>
      <c r="BO72" s="31">
        <f t="shared" si="14"/>
        <v>72</v>
      </c>
      <c r="BP72" s="30">
        <v>271</v>
      </c>
      <c r="BQ72" s="31">
        <f t="shared" si="15"/>
        <v>494</v>
      </c>
      <c r="BR72" s="32">
        <v>10691</v>
      </c>
      <c r="BS72" s="30">
        <f t="shared" si="16"/>
        <v>10691</v>
      </c>
      <c r="BT72" s="30">
        <v>0</v>
      </c>
      <c r="BU72" s="42">
        <v>32235</v>
      </c>
      <c r="BW72">
        <f t="shared" si="4"/>
        <v>96344.5</v>
      </c>
      <c r="BX72" s="25">
        <f t="shared" si="10"/>
        <v>0.25710464509394582</v>
      </c>
      <c r="CD72">
        <f t="shared" si="5"/>
        <v>18826.5</v>
      </c>
      <c r="CE72">
        <f t="shared" si="6"/>
        <v>11106.5</v>
      </c>
      <c r="CF72">
        <f t="shared" si="7"/>
        <v>4128</v>
      </c>
      <c r="CG72">
        <f t="shared" si="8"/>
        <v>2268</v>
      </c>
      <c r="CH72">
        <f t="shared" si="9"/>
        <v>4545</v>
      </c>
      <c r="CZ72" s="88">
        <v>32203</v>
      </c>
      <c r="DA72" s="6">
        <f t="shared" si="11"/>
        <v>6846.458333333333</v>
      </c>
      <c r="DB72" s="6">
        <f t="shared" si="3"/>
        <v>8028.708333333333</v>
      </c>
      <c r="DC72" s="90">
        <f t="shared" si="12"/>
        <v>10691</v>
      </c>
    </row>
    <row r="73" spans="2:107" x14ac:dyDescent="0.3">
      <c r="B73" s="64" t="s">
        <v>150</v>
      </c>
      <c r="C73" s="21" t="s">
        <v>446</v>
      </c>
      <c r="D73" s="30">
        <v>32</v>
      </c>
      <c r="E73" s="30">
        <v>313</v>
      </c>
      <c r="F73" s="30">
        <v>177</v>
      </c>
      <c r="G73" s="30">
        <v>31</v>
      </c>
      <c r="H73" s="30">
        <v>1643</v>
      </c>
      <c r="I73" s="30">
        <v>250</v>
      </c>
      <c r="J73" s="30">
        <v>38</v>
      </c>
      <c r="K73" s="30">
        <v>7</v>
      </c>
      <c r="L73" s="30">
        <v>135</v>
      </c>
      <c r="M73" s="30">
        <v>76</v>
      </c>
      <c r="N73" s="30">
        <v>95</v>
      </c>
      <c r="O73" s="30">
        <v>371</v>
      </c>
      <c r="P73" s="30">
        <v>131</v>
      </c>
      <c r="Q73" s="30">
        <v>53</v>
      </c>
      <c r="R73" s="30">
        <v>51</v>
      </c>
      <c r="S73" s="30">
        <v>45</v>
      </c>
      <c r="T73" s="30">
        <v>15</v>
      </c>
      <c r="U73" s="30">
        <v>71</v>
      </c>
      <c r="V73" s="30">
        <v>4</v>
      </c>
      <c r="W73" s="30">
        <v>44</v>
      </c>
      <c r="X73" s="30">
        <v>53</v>
      </c>
      <c r="Y73" s="30">
        <v>113</v>
      </c>
      <c r="Z73" s="30">
        <v>112</v>
      </c>
      <c r="AA73" s="30">
        <v>26</v>
      </c>
      <c r="AB73" s="30">
        <v>64</v>
      </c>
      <c r="AC73" s="30">
        <v>300</v>
      </c>
      <c r="AD73" s="30">
        <v>42</v>
      </c>
      <c r="AE73" s="30">
        <v>69</v>
      </c>
      <c r="AF73" s="30">
        <v>7</v>
      </c>
      <c r="AG73" s="30">
        <v>60</v>
      </c>
      <c r="AH73" s="30">
        <v>54</v>
      </c>
      <c r="AI73" s="30">
        <v>122</v>
      </c>
      <c r="AJ73" s="30">
        <v>59</v>
      </c>
      <c r="AK73" s="30">
        <v>47</v>
      </c>
      <c r="AL73" s="30">
        <v>94</v>
      </c>
      <c r="AM73" s="30">
        <v>65</v>
      </c>
      <c r="AN73" s="30">
        <v>930</v>
      </c>
      <c r="AO73" s="30">
        <v>71</v>
      </c>
      <c r="AP73" s="30">
        <v>2</v>
      </c>
      <c r="AQ73" s="30">
        <v>38</v>
      </c>
      <c r="AR73" s="30">
        <v>30</v>
      </c>
      <c r="AS73" s="30">
        <v>55</v>
      </c>
      <c r="AT73" s="30">
        <v>371</v>
      </c>
      <c r="AU73" s="30">
        <v>111</v>
      </c>
      <c r="AV73" s="30">
        <v>8</v>
      </c>
      <c r="AW73" s="30">
        <v>72</v>
      </c>
      <c r="AX73" s="30">
        <v>1109</v>
      </c>
      <c r="AY73" s="30">
        <v>12</v>
      </c>
      <c r="AZ73" s="30">
        <v>67</v>
      </c>
      <c r="BA73" s="30">
        <v>57</v>
      </c>
      <c r="BB73" s="30">
        <v>3</v>
      </c>
      <c r="BC73" s="30">
        <v>12</v>
      </c>
      <c r="BD73" s="30">
        <v>28</v>
      </c>
      <c r="BE73" s="30">
        <v>0</v>
      </c>
      <c r="BF73" s="30">
        <v>0</v>
      </c>
      <c r="BG73" s="30">
        <v>0</v>
      </c>
      <c r="BH73" s="30">
        <v>1</v>
      </c>
      <c r="BI73" s="30">
        <v>5</v>
      </c>
      <c r="BJ73" s="30">
        <v>0</v>
      </c>
      <c r="BK73" s="30">
        <v>1</v>
      </c>
      <c r="BL73" s="30">
        <v>0</v>
      </c>
      <c r="BM73" s="30">
        <v>0</v>
      </c>
      <c r="BN73" s="30">
        <v>0</v>
      </c>
      <c r="BO73" s="31">
        <f t="shared" si="14"/>
        <v>47</v>
      </c>
      <c r="BP73" s="30">
        <v>268</v>
      </c>
      <c r="BQ73" s="31">
        <f t="shared" si="15"/>
        <v>350</v>
      </c>
      <c r="BR73" s="32">
        <v>8470</v>
      </c>
      <c r="BS73" s="30">
        <f t="shared" si="16"/>
        <v>8470</v>
      </c>
      <c r="BT73" s="30">
        <v>0</v>
      </c>
      <c r="BU73" s="42">
        <v>32263</v>
      </c>
      <c r="BW73">
        <f t="shared" si="4"/>
        <v>97865.5</v>
      </c>
      <c r="BX73" s="25">
        <f t="shared" si="10"/>
        <v>0.25668370229595761</v>
      </c>
      <c r="CD73">
        <f t="shared" si="5"/>
        <v>19065.5</v>
      </c>
      <c r="CE73">
        <f t="shared" si="6"/>
        <v>11031.5</v>
      </c>
      <c r="CF73">
        <f t="shared" si="7"/>
        <v>4137</v>
      </c>
      <c r="CG73">
        <f t="shared" si="8"/>
        <v>2286</v>
      </c>
      <c r="CH73">
        <f t="shared" si="9"/>
        <v>4550</v>
      </c>
      <c r="CZ73" s="88">
        <v>32234</v>
      </c>
      <c r="DA73" s="6">
        <f t="shared" si="11"/>
        <v>6933.9305555555557</v>
      </c>
      <c r="DB73" s="6">
        <f t="shared" si="3"/>
        <v>8155.458333333333</v>
      </c>
      <c r="DC73" s="90">
        <f t="shared" si="12"/>
        <v>8470</v>
      </c>
    </row>
    <row r="74" spans="2:107" x14ac:dyDescent="0.3">
      <c r="B74" s="64" t="s">
        <v>151</v>
      </c>
      <c r="C74" s="21" t="s">
        <v>447</v>
      </c>
      <c r="D74" s="30">
        <v>38</v>
      </c>
      <c r="E74" s="30">
        <v>318</v>
      </c>
      <c r="F74" s="30">
        <v>194</v>
      </c>
      <c r="G74" s="30">
        <v>73</v>
      </c>
      <c r="H74" s="30">
        <v>1567</v>
      </c>
      <c r="I74" s="30">
        <v>245</v>
      </c>
      <c r="J74" s="30">
        <v>39</v>
      </c>
      <c r="K74" s="30">
        <v>4</v>
      </c>
      <c r="L74" s="30">
        <v>158</v>
      </c>
      <c r="M74" s="30">
        <v>59</v>
      </c>
      <c r="N74" s="30">
        <v>96</v>
      </c>
      <c r="O74" s="30">
        <v>363</v>
      </c>
      <c r="P74" s="30">
        <v>116</v>
      </c>
      <c r="Q74" s="30">
        <v>50</v>
      </c>
      <c r="R74" s="30">
        <v>49</v>
      </c>
      <c r="S74" s="30">
        <v>63</v>
      </c>
      <c r="T74" s="30">
        <v>28</v>
      </c>
      <c r="U74" s="30">
        <v>53</v>
      </c>
      <c r="V74" s="30">
        <v>15</v>
      </c>
      <c r="W74" s="30">
        <v>44</v>
      </c>
      <c r="X74" s="30">
        <v>41</v>
      </c>
      <c r="Y74" s="30">
        <v>106</v>
      </c>
      <c r="Z74" s="30">
        <v>122</v>
      </c>
      <c r="AA74" s="30">
        <v>31</v>
      </c>
      <c r="AB74" s="30">
        <v>71</v>
      </c>
      <c r="AC74" s="30">
        <v>285</v>
      </c>
      <c r="AD74" s="30">
        <v>36</v>
      </c>
      <c r="AE74" s="30">
        <v>84</v>
      </c>
      <c r="AF74" s="30">
        <v>11</v>
      </c>
      <c r="AG74" s="30">
        <v>75</v>
      </c>
      <c r="AH74" s="30">
        <v>66</v>
      </c>
      <c r="AI74" s="30">
        <v>92</v>
      </c>
      <c r="AJ74" s="30">
        <v>70</v>
      </c>
      <c r="AK74" s="30">
        <v>33</v>
      </c>
      <c r="AL74" s="30">
        <v>77</v>
      </c>
      <c r="AM74" s="30">
        <v>57</v>
      </c>
      <c r="AN74" s="30">
        <v>856</v>
      </c>
      <c r="AO74" s="30">
        <v>76</v>
      </c>
      <c r="AP74" s="30">
        <v>5</v>
      </c>
      <c r="AQ74" s="30">
        <v>39</v>
      </c>
      <c r="AR74" s="30">
        <v>27</v>
      </c>
      <c r="AS74" s="30">
        <v>39</v>
      </c>
      <c r="AT74" s="30">
        <v>320</v>
      </c>
      <c r="AU74" s="30">
        <v>117</v>
      </c>
      <c r="AV74" s="30">
        <v>5</v>
      </c>
      <c r="AW74" s="30">
        <v>97</v>
      </c>
      <c r="AX74" s="30">
        <v>1113</v>
      </c>
      <c r="AY74" s="30">
        <v>9</v>
      </c>
      <c r="AZ74" s="30">
        <v>67</v>
      </c>
      <c r="BA74" s="30">
        <v>72</v>
      </c>
      <c r="BB74" s="30">
        <v>7</v>
      </c>
      <c r="BC74" s="30">
        <v>12</v>
      </c>
      <c r="BD74" s="30">
        <v>44</v>
      </c>
      <c r="BE74" s="30">
        <v>1</v>
      </c>
      <c r="BF74" s="30">
        <v>0</v>
      </c>
      <c r="BG74" s="30">
        <v>0</v>
      </c>
      <c r="BH74" s="30">
        <v>0</v>
      </c>
      <c r="BI74" s="30">
        <v>10</v>
      </c>
      <c r="BJ74" s="30">
        <v>0</v>
      </c>
      <c r="BK74" s="30">
        <v>2</v>
      </c>
      <c r="BL74" s="30">
        <v>1</v>
      </c>
      <c r="BM74" s="30">
        <v>0</v>
      </c>
      <c r="BN74" s="30">
        <v>1</v>
      </c>
      <c r="BO74" s="31">
        <f t="shared" si="14"/>
        <v>71</v>
      </c>
      <c r="BP74" s="30">
        <v>278</v>
      </c>
      <c r="BQ74" s="31">
        <f t="shared" si="15"/>
        <v>333</v>
      </c>
      <c r="BR74" s="32">
        <v>8360</v>
      </c>
      <c r="BS74" s="30">
        <f t="shared" si="16"/>
        <v>8360</v>
      </c>
      <c r="BT74" s="30">
        <v>0</v>
      </c>
      <c r="BU74" s="42">
        <v>32291</v>
      </c>
      <c r="BW74">
        <f t="shared" si="4"/>
        <v>101186.5</v>
      </c>
      <c r="BX74" s="25">
        <f t="shared" si="10"/>
        <v>0.31046830885590704</v>
      </c>
      <c r="CD74">
        <f t="shared" si="5"/>
        <v>19543.5</v>
      </c>
      <c r="CE74">
        <f t="shared" si="6"/>
        <v>11191.5</v>
      </c>
      <c r="CF74">
        <f t="shared" si="7"/>
        <v>4228</v>
      </c>
      <c r="CG74">
        <f t="shared" si="8"/>
        <v>2363</v>
      </c>
      <c r="CH74">
        <f t="shared" si="9"/>
        <v>4638</v>
      </c>
      <c r="CZ74" s="88">
        <v>32264</v>
      </c>
      <c r="DA74" s="6">
        <f t="shared" si="11"/>
        <v>6990.4861111111113</v>
      </c>
      <c r="DB74" s="6">
        <f t="shared" si="3"/>
        <v>8432.2083333333339</v>
      </c>
      <c r="DC74" s="90">
        <f t="shared" si="12"/>
        <v>8360</v>
      </c>
    </row>
    <row r="75" spans="2:107" x14ac:dyDescent="0.3">
      <c r="B75" s="64" t="s">
        <v>152</v>
      </c>
      <c r="C75" s="21" t="s">
        <v>448</v>
      </c>
      <c r="D75" s="30">
        <v>54</v>
      </c>
      <c r="E75" s="30">
        <v>341</v>
      </c>
      <c r="F75" s="30">
        <v>233</v>
      </c>
      <c r="G75" s="30">
        <v>47</v>
      </c>
      <c r="H75" s="30">
        <v>1929</v>
      </c>
      <c r="I75" s="30">
        <v>303</v>
      </c>
      <c r="J75" s="30">
        <v>40</v>
      </c>
      <c r="K75" s="30">
        <v>8</v>
      </c>
      <c r="L75" s="30">
        <v>183</v>
      </c>
      <c r="M75" s="30">
        <v>77</v>
      </c>
      <c r="N75" s="30">
        <v>111</v>
      </c>
      <c r="O75" s="30">
        <v>506</v>
      </c>
      <c r="P75" s="30">
        <v>144</v>
      </c>
      <c r="Q75" s="30">
        <v>77</v>
      </c>
      <c r="R75" s="30">
        <v>59</v>
      </c>
      <c r="S75" s="30">
        <v>70</v>
      </c>
      <c r="T75" s="30">
        <v>30</v>
      </c>
      <c r="U75" s="30">
        <v>82</v>
      </c>
      <c r="V75" s="30">
        <v>4</v>
      </c>
      <c r="W75" s="30">
        <v>48</v>
      </c>
      <c r="X75" s="30">
        <v>54</v>
      </c>
      <c r="Y75" s="30">
        <v>139</v>
      </c>
      <c r="Z75" s="30">
        <v>133</v>
      </c>
      <c r="AA75" s="30">
        <v>14</v>
      </c>
      <c r="AB75" s="30">
        <v>85</v>
      </c>
      <c r="AC75" s="30">
        <v>301</v>
      </c>
      <c r="AD75" s="30">
        <v>55</v>
      </c>
      <c r="AE75" s="30">
        <v>95</v>
      </c>
      <c r="AF75" s="30">
        <v>9</v>
      </c>
      <c r="AG75" s="30">
        <v>62</v>
      </c>
      <c r="AH75" s="30">
        <v>66</v>
      </c>
      <c r="AI75" s="30">
        <v>143</v>
      </c>
      <c r="AJ75" s="30">
        <v>67</v>
      </c>
      <c r="AK75" s="30">
        <v>60</v>
      </c>
      <c r="AL75" s="30">
        <v>105</v>
      </c>
      <c r="AM75" s="30">
        <v>81</v>
      </c>
      <c r="AN75" s="30">
        <v>1014</v>
      </c>
      <c r="AO75" s="30">
        <v>87</v>
      </c>
      <c r="AP75" s="30">
        <v>8</v>
      </c>
      <c r="AQ75" s="30">
        <v>35</v>
      </c>
      <c r="AR75" s="30">
        <v>35</v>
      </c>
      <c r="AS75" s="30">
        <v>58</v>
      </c>
      <c r="AT75" s="30">
        <v>402</v>
      </c>
      <c r="AU75" s="30">
        <v>150</v>
      </c>
      <c r="AV75" s="30">
        <v>6</v>
      </c>
      <c r="AW75" s="30">
        <v>110</v>
      </c>
      <c r="AX75" s="30">
        <v>1191</v>
      </c>
      <c r="AY75" s="30">
        <v>13</v>
      </c>
      <c r="AZ75" s="30">
        <v>95</v>
      </c>
      <c r="BA75" s="30">
        <v>73</v>
      </c>
      <c r="BB75" s="30">
        <v>9</v>
      </c>
      <c r="BC75" s="30">
        <v>11</v>
      </c>
      <c r="BD75" s="30">
        <v>38</v>
      </c>
      <c r="BE75" s="30">
        <v>1</v>
      </c>
      <c r="BF75" s="30">
        <v>0</v>
      </c>
      <c r="BG75" s="30">
        <v>1</v>
      </c>
      <c r="BH75" s="30">
        <v>1</v>
      </c>
      <c r="BI75" s="30">
        <v>10</v>
      </c>
      <c r="BJ75" s="30">
        <v>0</v>
      </c>
      <c r="BK75" s="30">
        <v>1</v>
      </c>
      <c r="BL75" s="30">
        <v>0</v>
      </c>
      <c r="BM75" s="30">
        <v>0</v>
      </c>
      <c r="BN75" s="30">
        <v>1</v>
      </c>
      <c r="BO75" s="31">
        <f t="shared" si="14"/>
        <v>64</v>
      </c>
      <c r="BP75" s="30">
        <v>347</v>
      </c>
      <c r="BQ75" s="31">
        <f t="shared" si="15"/>
        <v>460</v>
      </c>
      <c r="BR75" s="32">
        <v>9972</v>
      </c>
      <c r="BS75" s="30">
        <f t="shared" si="16"/>
        <v>9972</v>
      </c>
      <c r="BT75" s="30">
        <v>0</v>
      </c>
      <c r="BU75" s="42">
        <v>32326</v>
      </c>
      <c r="BW75">
        <f t="shared" si="4"/>
        <v>106015.5</v>
      </c>
      <c r="BX75" s="25">
        <f t="shared" si="10"/>
        <v>0.3827868210987635</v>
      </c>
      <c r="CD75">
        <f t="shared" si="5"/>
        <v>20359.5</v>
      </c>
      <c r="CE75">
        <f t="shared" si="6"/>
        <v>11524.5</v>
      </c>
      <c r="CF75">
        <f t="shared" si="7"/>
        <v>4394</v>
      </c>
      <c r="CG75">
        <f t="shared" si="8"/>
        <v>2447</v>
      </c>
      <c r="CH75">
        <f t="shared" si="9"/>
        <v>4836</v>
      </c>
      <c r="CZ75" s="88">
        <v>32295</v>
      </c>
      <c r="DA75" s="6">
        <f t="shared" si="11"/>
        <v>7120.4305555555557</v>
      </c>
      <c r="DB75" s="6">
        <f t="shared" si="3"/>
        <v>8834.625</v>
      </c>
      <c r="DC75" s="90">
        <f t="shared" si="12"/>
        <v>9972</v>
      </c>
    </row>
    <row r="76" spans="2:107" x14ac:dyDescent="0.3">
      <c r="B76" s="64" t="s">
        <v>153</v>
      </c>
      <c r="C76" s="21" t="s">
        <v>454</v>
      </c>
      <c r="D76" s="30">
        <v>37</v>
      </c>
      <c r="E76" s="30">
        <v>295</v>
      </c>
      <c r="F76" s="30">
        <v>224</v>
      </c>
      <c r="G76" s="30">
        <v>49</v>
      </c>
      <c r="H76" s="30">
        <v>1820</v>
      </c>
      <c r="I76" s="30">
        <v>255</v>
      </c>
      <c r="J76" s="30">
        <v>32</v>
      </c>
      <c r="K76" s="30">
        <v>9</v>
      </c>
      <c r="L76" s="30">
        <v>168</v>
      </c>
      <c r="M76" s="30">
        <v>55</v>
      </c>
      <c r="N76" s="30">
        <v>94</v>
      </c>
      <c r="O76" s="30">
        <v>345</v>
      </c>
      <c r="P76" s="30">
        <v>176</v>
      </c>
      <c r="Q76" s="30">
        <v>55</v>
      </c>
      <c r="R76" s="30">
        <v>71</v>
      </c>
      <c r="S76" s="30">
        <v>68</v>
      </c>
      <c r="T76" s="30">
        <v>29</v>
      </c>
      <c r="U76" s="30">
        <v>64</v>
      </c>
      <c r="V76" s="30">
        <v>11</v>
      </c>
      <c r="W76" s="30">
        <v>49</v>
      </c>
      <c r="X76" s="30">
        <v>62</v>
      </c>
      <c r="Y76" s="30">
        <v>137</v>
      </c>
      <c r="Z76" s="30">
        <v>143</v>
      </c>
      <c r="AA76" s="30">
        <v>30</v>
      </c>
      <c r="AB76" s="30">
        <v>78</v>
      </c>
      <c r="AC76" s="30">
        <v>276</v>
      </c>
      <c r="AD76" s="30">
        <v>61</v>
      </c>
      <c r="AE76" s="30">
        <v>103</v>
      </c>
      <c r="AF76" s="30">
        <v>20</v>
      </c>
      <c r="AG76" s="30">
        <v>52</v>
      </c>
      <c r="AH76" s="30">
        <v>87</v>
      </c>
      <c r="AI76" s="30">
        <v>133</v>
      </c>
      <c r="AJ76" s="30">
        <v>54</v>
      </c>
      <c r="AK76" s="30">
        <v>40</v>
      </c>
      <c r="AL76" s="30">
        <v>103</v>
      </c>
      <c r="AM76" s="30">
        <v>71</v>
      </c>
      <c r="AN76" s="30">
        <v>985</v>
      </c>
      <c r="AO76" s="30">
        <v>74</v>
      </c>
      <c r="AP76" s="30">
        <v>9</v>
      </c>
      <c r="AQ76" s="30">
        <v>43</v>
      </c>
      <c r="AR76" s="30">
        <v>33</v>
      </c>
      <c r="AS76" s="30">
        <v>54</v>
      </c>
      <c r="AT76" s="30">
        <v>361</v>
      </c>
      <c r="AU76" s="30">
        <v>151</v>
      </c>
      <c r="AV76" s="30">
        <v>9</v>
      </c>
      <c r="AW76" s="30">
        <v>107</v>
      </c>
      <c r="AX76" s="30">
        <v>1116</v>
      </c>
      <c r="AY76" s="30">
        <v>8</v>
      </c>
      <c r="AZ76" s="30">
        <v>80</v>
      </c>
      <c r="BA76" s="30">
        <v>90</v>
      </c>
      <c r="BB76" s="30">
        <v>9</v>
      </c>
      <c r="BC76" s="30">
        <v>12</v>
      </c>
      <c r="BD76" s="30">
        <v>42</v>
      </c>
      <c r="BE76" s="30">
        <v>1</v>
      </c>
      <c r="BF76" s="30">
        <v>0</v>
      </c>
      <c r="BG76" s="30">
        <v>0</v>
      </c>
      <c r="BH76" s="30">
        <v>0</v>
      </c>
      <c r="BI76" s="30">
        <v>6</v>
      </c>
      <c r="BJ76" s="30">
        <v>0</v>
      </c>
      <c r="BK76" s="30">
        <v>2</v>
      </c>
      <c r="BL76" s="30">
        <v>2</v>
      </c>
      <c r="BM76" s="30">
        <v>0</v>
      </c>
      <c r="BN76" s="30">
        <v>0</v>
      </c>
      <c r="BO76" s="31">
        <f t="shared" si="14"/>
        <v>65</v>
      </c>
      <c r="BP76" s="30">
        <v>247</v>
      </c>
      <c r="BQ76" s="31">
        <f t="shared" si="15"/>
        <v>500</v>
      </c>
      <c r="BR76" s="32">
        <v>9297</v>
      </c>
      <c r="BS76" s="30">
        <f t="shared" si="16"/>
        <v>9297</v>
      </c>
      <c r="BT76" s="30">
        <v>0</v>
      </c>
      <c r="BU76" s="42">
        <v>32354</v>
      </c>
      <c r="BW76">
        <f t="shared" si="4"/>
        <v>106765.5</v>
      </c>
      <c r="BX76" s="25">
        <f t="shared" si="10"/>
        <v>0.37419716061936081</v>
      </c>
      <c r="CD76">
        <f t="shared" si="5"/>
        <v>20534.5</v>
      </c>
      <c r="CE76">
        <f t="shared" si="6"/>
        <v>11512.5</v>
      </c>
      <c r="CF76">
        <f t="shared" si="7"/>
        <v>4372</v>
      </c>
      <c r="CG76">
        <f t="shared" si="8"/>
        <v>2471</v>
      </c>
      <c r="CH76">
        <f t="shared" si="9"/>
        <v>4770</v>
      </c>
      <c r="CZ76" s="88">
        <v>32325</v>
      </c>
      <c r="DA76" s="6">
        <f t="shared" si="11"/>
        <v>7191.2361111111113</v>
      </c>
      <c r="DB76" s="6">
        <f t="shared" si="3"/>
        <v>8897.125</v>
      </c>
      <c r="DC76" s="90">
        <f t="shared" si="12"/>
        <v>9297</v>
      </c>
    </row>
    <row r="77" spans="2:107" x14ac:dyDescent="0.3">
      <c r="B77" s="64" t="s">
        <v>154</v>
      </c>
      <c r="C77" s="21" t="s">
        <v>438</v>
      </c>
      <c r="D77" s="30">
        <v>49</v>
      </c>
      <c r="E77" s="30">
        <v>383</v>
      </c>
      <c r="F77" s="30">
        <v>282</v>
      </c>
      <c r="G77" s="30">
        <v>58</v>
      </c>
      <c r="H77" s="30">
        <v>2471</v>
      </c>
      <c r="I77" s="30">
        <v>364</v>
      </c>
      <c r="J77" s="30">
        <v>42</v>
      </c>
      <c r="K77" s="30">
        <v>11</v>
      </c>
      <c r="L77" s="30">
        <v>231</v>
      </c>
      <c r="M77" s="30">
        <v>96</v>
      </c>
      <c r="N77" s="30">
        <v>130</v>
      </c>
      <c r="O77" s="30">
        <v>482</v>
      </c>
      <c r="P77" s="30">
        <v>182</v>
      </c>
      <c r="Q77" s="30">
        <v>81</v>
      </c>
      <c r="R77" s="30">
        <v>64</v>
      </c>
      <c r="S77" s="30">
        <v>89</v>
      </c>
      <c r="T77" s="30">
        <v>33</v>
      </c>
      <c r="U77" s="30">
        <v>77</v>
      </c>
      <c r="V77" s="30">
        <v>19</v>
      </c>
      <c r="W77" s="30">
        <v>55</v>
      </c>
      <c r="X77" s="30">
        <v>79</v>
      </c>
      <c r="Y77" s="30">
        <v>180</v>
      </c>
      <c r="Z77" s="30">
        <v>157</v>
      </c>
      <c r="AA77" s="30">
        <v>27</v>
      </c>
      <c r="AB77" s="30">
        <v>87</v>
      </c>
      <c r="AC77" s="30">
        <v>362</v>
      </c>
      <c r="AD77" s="30">
        <v>68</v>
      </c>
      <c r="AE77" s="30">
        <v>131</v>
      </c>
      <c r="AF77" s="30">
        <v>30</v>
      </c>
      <c r="AG77" s="30">
        <v>85</v>
      </c>
      <c r="AH77" s="30">
        <v>95</v>
      </c>
      <c r="AI77" s="30">
        <v>171</v>
      </c>
      <c r="AJ77" s="30">
        <v>79</v>
      </c>
      <c r="AK77" s="30">
        <v>60</v>
      </c>
      <c r="AL77" s="30">
        <v>135</v>
      </c>
      <c r="AM77" s="30">
        <v>77</v>
      </c>
      <c r="AN77" s="30">
        <v>1209</v>
      </c>
      <c r="AO77" s="30">
        <v>95</v>
      </c>
      <c r="AP77" s="30">
        <v>9</v>
      </c>
      <c r="AQ77" s="30">
        <v>58</v>
      </c>
      <c r="AR77" s="30">
        <v>45</v>
      </c>
      <c r="AS77" s="30">
        <v>59</v>
      </c>
      <c r="AT77" s="30">
        <v>434</v>
      </c>
      <c r="AU77" s="30">
        <v>191</v>
      </c>
      <c r="AV77" s="30">
        <v>9</v>
      </c>
      <c r="AW77" s="30">
        <v>136</v>
      </c>
      <c r="AX77" s="30">
        <v>1494</v>
      </c>
      <c r="AY77" s="30">
        <v>11</v>
      </c>
      <c r="AZ77" s="30">
        <v>116</v>
      </c>
      <c r="BA77" s="30">
        <v>89</v>
      </c>
      <c r="BB77" s="30">
        <v>11</v>
      </c>
      <c r="BC77" s="30">
        <v>10</v>
      </c>
      <c r="BD77" s="30">
        <v>53</v>
      </c>
      <c r="BE77" s="30">
        <v>4</v>
      </c>
      <c r="BF77" s="30">
        <v>1</v>
      </c>
      <c r="BG77" s="30">
        <v>1</v>
      </c>
      <c r="BH77" s="30">
        <v>1</v>
      </c>
      <c r="BI77" s="30">
        <v>14</v>
      </c>
      <c r="BJ77" s="30">
        <v>0</v>
      </c>
      <c r="BK77" s="30">
        <v>3</v>
      </c>
      <c r="BL77" s="30">
        <v>1</v>
      </c>
      <c r="BM77" s="30">
        <v>0</v>
      </c>
      <c r="BN77" s="30">
        <v>1</v>
      </c>
      <c r="BO77" s="31">
        <f t="shared" si="14"/>
        <v>89</v>
      </c>
      <c r="BP77" s="30">
        <v>295</v>
      </c>
      <c r="BQ77" s="31">
        <f t="shared" si="15"/>
        <v>616</v>
      </c>
      <c r="BR77" s="32">
        <v>11988</v>
      </c>
      <c r="BS77" s="30">
        <f t="shared" si="16"/>
        <v>11988</v>
      </c>
      <c r="BT77" s="30">
        <v>0</v>
      </c>
      <c r="BU77" s="42">
        <v>32389</v>
      </c>
      <c r="BW77">
        <f t="shared" si="4"/>
        <v>110408.5</v>
      </c>
      <c r="BX77" s="25">
        <f t="shared" si="10"/>
        <v>0.37981303972905756</v>
      </c>
      <c r="CD77">
        <f t="shared" si="5"/>
        <v>21397.5</v>
      </c>
      <c r="CE77">
        <f t="shared" si="6"/>
        <v>11862.5</v>
      </c>
      <c r="CF77">
        <f t="shared" si="7"/>
        <v>4451</v>
      </c>
      <c r="CG77">
        <f t="shared" si="8"/>
        <v>2545</v>
      </c>
      <c r="CH77">
        <f t="shared" si="9"/>
        <v>4865</v>
      </c>
      <c r="CZ77" s="88">
        <v>32356</v>
      </c>
      <c r="DA77" s="6">
        <f t="shared" si="11"/>
        <v>7370.708333333333</v>
      </c>
      <c r="DB77" s="6">
        <f t="shared" si="3"/>
        <v>9200.7083333333339</v>
      </c>
      <c r="DC77" s="90">
        <f t="shared" si="12"/>
        <v>11988</v>
      </c>
    </row>
    <row r="78" spans="2:107" x14ac:dyDescent="0.3">
      <c r="B78" s="64" t="s">
        <v>155</v>
      </c>
      <c r="C78" s="21" t="s">
        <v>439</v>
      </c>
      <c r="D78" s="30">
        <v>35</v>
      </c>
      <c r="E78" s="30">
        <v>412</v>
      </c>
      <c r="F78" s="30">
        <v>263</v>
      </c>
      <c r="G78" s="30">
        <v>46</v>
      </c>
      <c r="H78" s="30">
        <v>2016</v>
      </c>
      <c r="I78" s="30">
        <v>283</v>
      </c>
      <c r="J78" s="30">
        <v>52</v>
      </c>
      <c r="K78" s="30">
        <v>9</v>
      </c>
      <c r="L78" s="30">
        <v>185</v>
      </c>
      <c r="M78" s="30">
        <v>61</v>
      </c>
      <c r="N78" s="30">
        <v>108</v>
      </c>
      <c r="O78" s="30">
        <v>390</v>
      </c>
      <c r="P78" s="30">
        <v>191</v>
      </c>
      <c r="Q78" s="30">
        <v>72</v>
      </c>
      <c r="R78" s="30">
        <v>63</v>
      </c>
      <c r="S78" s="30">
        <v>58</v>
      </c>
      <c r="T78" s="30">
        <v>28</v>
      </c>
      <c r="U78" s="30">
        <v>60</v>
      </c>
      <c r="V78" s="30">
        <v>12</v>
      </c>
      <c r="W78" s="30">
        <v>48</v>
      </c>
      <c r="X78" s="30">
        <v>72</v>
      </c>
      <c r="Y78" s="30">
        <v>125</v>
      </c>
      <c r="Z78" s="30">
        <v>135</v>
      </c>
      <c r="AA78" s="30">
        <v>26</v>
      </c>
      <c r="AB78" s="30">
        <v>80</v>
      </c>
      <c r="AC78" s="30">
        <v>321</v>
      </c>
      <c r="AD78" s="30">
        <v>51</v>
      </c>
      <c r="AE78" s="30">
        <v>105</v>
      </c>
      <c r="AF78" s="30">
        <v>20</v>
      </c>
      <c r="AG78" s="30">
        <v>67</v>
      </c>
      <c r="AH78" s="30">
        <v>84</v>
      </c>
      <c r="AI78" s="30">
        <v>126</v>
      </c>
      <c r="AJ78" s="30">
        <v>82</v>
      </c>
      <c r="AK78" s="30">
        <v>66</v>
      </c>
      <c r="AL78" s="30">
        <v>120</v>
      </c>
      <c r="AM78" s="30">
        <v>88</v>
      </c>
      <c r="AN78" s="30">
        <v>1080</v>
      </c>
      <c r="AO78" s="30">
        <v>79</v>
      </c>
      <c r="AP78" s="30">
        <v>8</v>
      </c>
      <c r="AQ78" s="30">
        <v>36</v>
      </c>
      <c r="AR78" s="30">
        <v>42</v>
      </c>
      <c r="AS78" s="30">
        <v>61</v>
      </c>
      <c r="AT78" s="30">
        <v>437</v>
      </c>
      <c r="AU78" s="30">
        <v>167</v>
      </c>
      <c r="AV78" s="30">
        <v>7</v>
      </c>
      <c r="AW78" s="30">
        <v>99</v>
      </c>
      <c r="AX78" s="30">
        <v>1201</v>
      </c>
      <c r="AY78" s="30">
        <v>11</v>
      </c>
      <c r="AZ78" s="30">
        <v>98</v>
      </c>
      <c r="BA78" s="30">
        <v>71</v>
      </c>
      <c r="BB78" s="30">
        <v>9</v>
      </c>
      <c r="BC78" s="30">
        <v>16</v>
      </c>
      <c r="BD78" s="30">
        <v>40</v>
      </c>
      <c r="BE78" s="30">
        <v>1</v>
      </c>
      <c r="BF78" s="30">
        <v>1</v>
      </c>
      <c r="BG78" s="30">
        <v>0</v>
      </c>
      <c r="BH78" s="30">
        <v>0</v>
      </c>
      <c r="BI78" s="30">
        <v>8</v>
      </c>
      <c r="BJ78" s="30">
        <v>0</v>
      </c>
      <c r="BK78" s="30">
        <v>1</v>
      </c>
      <c r="BL78" s="30">
        <v>1</v>
      </c>
      <c r="BM78" s="30">
        <v>0</v>
      </c>
      <c r="BN78" s="30">
        <v>0</v>
      </c>
      <c r="BO78" s="31">
        <f t="shared" si="14"/>
        <v>68</v>
      </c>
      <c r="BP78" s="30">
        <v>281</v>
      </c>
      <c r="BQ78" s="31">
        <f t="shared" si="15"/>
        <v>614</v>
      </c>
      <c r="BR78" s="32">
        <v>10329</v>
      </c>
      <c r="BS78" s="30">
        <f t="shared" si="16"/>
        <v>10329</v>
      </c>
      <c r="BT78" s="30">
        <v>0</v>
      </c>
      <c r="BU78" s="42">
        <v>32417</v>
      </c>
      <c r="BW78">
        <f t="shared" si="4"/>
        <v>111652</v>
      </c>
      <c r="BX78" s="25">
        <f t="shared" si="10"/>
        <v>0.36713665611588309</v>
      </c>
      <c r="CD78">
        <f t="shared" si="5"/>
        <v>21680</v>
      </c>
      <c r="CE78">
        <f t="shared" si="6"/>
        <v>11945</v>
      </c>
      <c r="CF78">
        <f t="shared" si="7"/>
        <v>4503</v>
      </c>
      <c r="CG78">
        <f t="shared" si="8"/>
        <v>2580</v>
      </c>
      <c r="CH78">
        <f t="shared" si="9"/>
        <v>4843</v>
      </c>
      <c r="CZ78" s="88">
        <v>32387</v>
      </c>
      <c r="DA78" s="6">
        <f t="shared" si="11"/>
        <v>7481.5972222222226</v>
      </c>
      <c r="DB78" s="6">
        <f t="shared" si="3"/>
        <v>9304.3333333333339</v>
      </c>
      <c r="DC78" s="90">
        <f t="shared" si="12"/>
        <v>10329</v>
      </c>
    </row>
    <row r="79" spans="2:107" x14ac:dyDescent="0.3">
      <c r="B79" s="64" t="s">
        <v>156</v>
      </c>
      <c r="C79" s="21" t="s">
        <v>440</v>
      </c>
      <c r="D79" s="30">
        <v>61</v>
      </c>
      <c r="E79" s="30">
        <v>438</v>
      </c>
      <c r="F79" s="30">
        <v>287</v>
      </c>
      <c r="G79" s="30">
        <v>56</v>
      </c>
      <c r="H79" s="30">
        <v>2239</v>
      </c>
      <c r="I79" s="30">
        <v>326</v>
      </c>
      <c r="J79" s="30">
        <v>48</v>
      </c>
      <c r="K79" s="30">
        <v>3</v>
      </c>
      <c r="L79" s="30">
        <v>167</v>
      </c>
      <c r="M79" s="30">
        <v>95</v>
      </c>
      <c r="N79" s="30">
        <v>123</v>
      </c>
      <c r="O79" s="30">
        <v>458</v>
      </c>
      <c r="P79" s="30">
        <v>189</v>
      </c>
      <c r="Q79" s="30">
        <v>64</v>
      </c>
      <c r="R79" s="30">
        <v>67</v>
      </c>
      <c r="S79" s="30">
        <v>93</v>
      </c>
      <c r="T79" s="30">
        <v>20</v>
      </c>
      <c r="U79" s="30">
        <v>78</v>
      </c>
      <c r="V79" s="30">
        <v>16</v>
      </c>
      <c r="W79" s="30">
        <v>52</v>
      </c>
      <c r="X79" s="30">
        <v>82</v>
      </c>
      <c r="Y79" s="30">
        <v>140</v>
      </c>
      <c r="Z79" s="30">
        <v>126</v>
      </c>
      <c r="AA79" s="30">
        <v>31</v>
      </c>
      <c r="AB79" s="30">
        <v>104</v>
      </c>
      <c r="AC79" s="30">
        <v>365</v>
      </c>
      <c r="AD79" s="30">
        <v>54</v>
      </c>
      <c r="AE79" s="30">
        <v>96</v>
      </c>
      <c r="AF79" s="30">
        <v>24</v>
      </c>
      <c r="AG79" s="30">
        <v>73</v>
      </c>
      <c r="AH79" s="30">
        <v>87</v>
      </c>
      <c r="AI79" s="30">
        <v>129</v>
      </c>
      <c r="AJ79" s="30">
        <v>58</v>
      </c>
      <c r="AK79" s="30">
        <v>69</v>
      </c>
      <c r="AL79" s="30">
        <v>109</v>
      </c>
      <c r="AM79" s="30">
        <v>95</v>
      </c>
      <c r="AN79" s="30">
        <v>1012</v>
      </c>
      <c r="AO79" s="30">
        <v>80</v>
      </c>
      <c r="AP79" s="30">
        <v>8</v>
      </c>
      <c r="AQ79" s="30">
        <v>37</v>
      </c>
      <c r="AR79" s="30">
        <v>56</v>
      </c>
      <c r="AS79" s="30">
        <v>70</v>
      </c>
      <c r="AT79" s="30">
        <v>406</v>
      </c>
      <c r="AU79" s="30">
        <v>178</v>
      </c>
      <c r="AV79" s="30">
        <v>14</v>
      </c>
      <c r="AW79" s="30">
        <v>109</v>
      </c>
      <c r="AX79" s="30">
        <v>1340</v>
      </c>
      <c r="AY79" s="30">
        <v>10</v>
      </c>
      <c r="AZ79" s="30">
        <v>86</v>
      </c>
      <c r="BA79" s="30">
        <v>67</v>
      </c>
      <c r="BB79" s="30">
        <v>12</v>
      </c>
      <c r="BC79" s="30">
        <v>22</v>
      </c>
      <c r="BD79" s="30">
        <v>42</v>
      </c>
      <c r="BE79" s="30">
        <v>0</v>
      </c>
      <c r="BF79" s="30">
        <v>0</v>
      </c>
      <c r="BG79" s="30">
        <v>0</v>
      </c>
      <c r="BH79" s="30">
        <v>1</v>
      </c>
      <c r="BI79" s="30">
        <v>10</v>
      </c>
      <c r="BJ79" s="30">
        <v>0</v>
      </c>
      <c r="BK79" s="30">
        <v>0</v>
      </c>
      <c r="BL79" s="30">
        <v>2</v>
      </c>
      <c r="BM79" s="30">
        <v>0</v>
      </c>
      <c r="BN79" s="30">
        <v>1</v>
      </c>
      <c r="BO79" s="31">
        <f t="shared" si="14"/>
        <v>78</v>
      </c>
      <c r="BP79" s="30">
        <v>268</v>
      </c>
      <c r="BQ79" s="31">
        <f t="shared" si="15"/>
        <v>457</v>
      </c>
      <c r="BR79" s="32">
        <v>10810</v>
      </c>
      <c r="BS79" s="30">
        <f t="shared" si="16"/>
        <v>10810</v>
      </c>
      <c r="BT79" s="30">
        <v>0</v>
      </c>
      <c r="BU79" s="56">
        <v>32445</v>
      </c>
      <c r="BW79">
        <f t="shared" si="4"/>
        <v>112636</v>
      </c>
      <c r="BX79" s="25">
        <f t="shared" si="10"/>
        <v>0.35854154228405677</v>
      </c>
      <c r="CD79">
        <f t="shared" si="5"/>
        <v>22060</v>
      </c>
      <c r="CE79">
        <f t="shared" si="6"/>
        <v>11821</v>
      </c>
      <c r="CF79">
        <f t="shared" si="7"/>
        <v>4494</v>
      </c>
      <c r="CG79">
        <f t="shared" si="8"/>
        <v>2619</v>
      </c>
      <c r="CH79">
        <f t="shared" si="9"/>
        <v>4864</v>
      </c>
      <c r="CZ79" s="88">
        <v>32417</v>
      </c>
      <c r="DA79" s="6">
        <f t="shared" si="11"/>
        <v>7523.0694444444443</v>
      </c>
      <c r="DB79" s="6">
        <f t="shared" ref="DB79:DB142" si="17">AVERAGE(BS68:BS79)</f>
        <v>9386.3333333333339</v>
      </c>
      <c r="DC79" s="90">
        <f t="shared" si="12"/>
        <v>10810</v>
      </c>
    </row>
    <row r="80" spans="2:107" x14ac:dyDescent="0.3">
      <c r="B80" s="64" t="s">
        <v>157</v>
      </c>
      <c r="C80" s="21" t="s">
        <v>441</v>
      </c>
      <c r="D80" s="30">
        <v>37</v>
      </c>
      <c r="E80" s="30">
        <v>364</v>
      </c>
      <c r="F80" s="30">
        <v>240</v>
      </c>
      <c r="G80" s="30">
        <v>44</v>
      </c>
      <c r="H80" s="30">
        <v>1868</v>
      </c>
      <c r="I80" s="30">
        <v>246</v>
      </c>
      <c r="J80" s="30">
        <v>43</v>
      </c>
      <c r="K80" s="30">
        <v>8</v>
      </c>
      <c r="L80" s="30">
        <v>147</v>
      </c>
      <c r="M80" s="30">
        <v>80</v>
      </c>
      <c r="N80" s="30">
        <v>94</v>
      </c>
      <c r="O80" s="30">
        <v>331</v>
      </c>
      <c r="P80" s="30">
        <v>145</v>
      </c>
      <c r="Q80" s="30">
        <v>56</v>
      </c>
      <c r="R80" s="30">
        <v>58</v>
      </c>
      <c r="S80" s="30">
        <v>55</v>
      </c>
      <c r="T80" s="30">
        <v>17</v>
      </c>
      <c r="U80" s="30">
        <v>66</v>
      </c>
      <c r="V80" s="30">
        <v>11</v>
      </c>
      <c r="W80" s="30">
        <v>45</v>
      </c>
      <c r="X80" s="30">
        <v>71</v>
      </c>
      <c r="Y80" s="30">
        <v>119</v>
      </c>
      <c r="Z80" s="30">
        <v>137</v>
      </c>
      <c r="AA80" s="30">
        <v>20</v>
      </c>
      <c r="AB80" s="30">
        <v>82</v>
      </c>
      <c r="AC80" s="30">
        <v>290</v>
      </c>
      <c r="AD80" s="30">
        <v>45</v>
      </c>
      <c r="AE80" s="30">
        <v>74</v>
      </c>
      <c r="AF80" s="30">
        <v>18</v>
      </c>
      <c r="AG80" s="30">
        <v>67</v>
      </c>
      <c r="AH80" s="30">
        <v>82</v>
      </c>
      <c r="AI80" s="30">
        <v>137</v>
      </c>
      <c r="AJ80" s="30">
        <v>62</v>
      </c>
      <c r="AK80" s="30">
        <v>60</v>
      </c>
      <c r="AL80" s="30">
        <v>86</v>
      </c>
      <c r="AM80" s="30">
        <v>76</v>
      </c>
      <c r="AN80" s="30">
        <v>935</v>
      </c>
      <c r="AO80" s="30">
        <v>74</v>
      </c>
      <c r="AP80" s="30">
        <v>13</v>
      </c>
      <c r="AQ80" s="30">
        <v>27</v>
      </c>
      <c r="AR80" s="30">
        <v>28</v>
      </c>
      <c r="AS80" s="30">
        <v>53</v>
      </c>
      <c r="AT80" s="30">
        <v>348</v>
      </c>
      <c r="AU80" s="30">
        <v>136</v>
      </c>
      <c r="AV80" s="30">
        <v>4</v>
      </c>
      <c r="AW80" s="30">
        <v>93</v>
      </c>
      <c r="AX80" s="30">
        <v>1135</v>
      </c>
      <c r="AY80" s="30">
        <v>10</v>
      </c>
      <c r="AZ80" s="30">
        <v>74</v>
      </c>
      <c r="BA80" s="30">
        <v>63</v>
      </c>
      <c r="BB80" s="30">
        <v>12</v>
      </c>
      <c r="BC80" s="30">
        <v>8</v>
      </c>
      <c r="BD80" s="30">
        <v>43</v>
      </c>
      <c r="BE80" s="30">
        <v>2</v>
      </c>
      <c r="BF80" s="30">
        <v>0</v>
      </c>
      <c r="BG80" s="30">
        <v>0</v>
      </c>
      <c r="BH80" s="30">
        <v>0</v>
      </c>
      <c r="BI80" s="30">
        <v>9</v>
      </c>
      <c r="BJ80" s="30">
        <v>0</v>
      </c>
      <c r="BK80" s="30">
        <v>0</v>
      </c>
      <c r="BL80" s="30">
        <v>1</v>
      </c>
      <c r="BM80" s="30">
        <v>1</v>
      </c>
      <c r="BN80" s="30">
        <v>1</v>
      </c>
      <c r="BO80" s="31">
        <f t="shared" si="14"/>
        <v>65</v>
      </c>
      <c r="BP80" s="30">
        <v>269</v>
      </c>
      <c r="BQ80" s="31">
        <f t="shared" si="15"/>
        <v>394</v>
      </c>
      <c r="BR80" s="32">
        <v>9114</v>
      </c>
      <c r="BS80" s="30">
        <f t="shared" si="16"/>
        <v>9114</v>
      </c>
      <c r="BT80" s="30">
        <v>0</v>
      </c>
      <c r="BU80" s="42">
        <v>32473</v>
      </c>
      <c r="BW80">
        <f t="shared" ref="BW80:BW143" si="18">SUM(BR69:BR80)</f>
        <v>114135</v>
      </c>
      <c r="BX80" s="25">
        <f t="shared" si="10"/>
        <v>0.34730591936350175</v>
      </c>
      <c r="CD80">
        <f t="shared" ref="CD80:CD143" si="19">SUM(H69:H80)</f>
        <v>22429</v>
      </c>
      <c r="CE80">
        <f t="shared" ref="CE80:CE143" si="20">SUM(AN69:AN80)</f>
        <v>11899</v>
      </c>
      <c r="CF80">
        <f t="shared" ref="CF80:CF143" si="21">SUM(AT69:AT80)</f>
        <v>4539</v>
      </c>
      <c r="CG80">
        <f t="shared" ref="CG80:CG143" si="22">SUM(F69:F80)</f>
        <v>2681</v>
      </c>
      <c r="CH80">
        <f t="shared" ref="CH80:CH143" si="23">SUM(O69:O80)</f>
        <v>4873</v>
      </c>
      <c r="CZ80" s="88">
        <v>32448</v>
      </c>
      <c r="DA80" s="6">
        <f t="shared" si="11"/>
        <v>7651.625</v>
      </c>
      <c r="DB80" s="6">
        <f t="shared" si="17"/>
        <v>9511.25</v>
      </c>
      <c r="DC80" s="90">
        <f t="shared" si="12"/>
        <v>9114</v>
      </c>
    </row>
    <row r="81" spans="2:107" x14ac:dyDescent="0.3">
      <c r="B81" s="64" t="s">
        <v>158</v>
      </c>
      <c r="C81" s="21" t="s">
        <v>442</v>
      </c>
      <c r="D81" s="30">
        <v>54</v>
      </c>
      <c r="E81" s="30">
        <v>414</v>
      </c>
      <c r="F81" s="30">
        <v>271</v>
      </c>
      <c r="G81" s="30">
        <v>51</v>
      </c>
      <c r="H81" s="30">
        <v>2177</v>
      </c>
      <c r="I81" s="30">
        <v>284</v>
      </c>
      <c r="J81" s="30">
        <v>54</v>
      </c>
      <c r="K81" s="30">
        <v>10</v>
      </c>
      <c r="L81" s="30">
        <v>180</v>
      </c>
      <c r="M81" s="30">
        <v>105</v>
      </c>
      <c r="N81" s="30">
        <v>132</v>
      </c>
      <c r="O81" s="30">
        <v>413</v>
      </c>
      <c r="P81" s="30">
        <v>214</v>
      </c>
      <c r="Q81" s="30">
        <v>60</v>
      </c>
      <c r="R81" s="30">
        <v>55</v>
      </c>
      <c r="S81" s="30">
        <v>61</v>
      </c>
      <c r="T81" s="30">
        <v>30</v>
      </c>
      <c r="U81" s="30">
        <v>79</v>
      </c>
      <c r="V81" s="30">
        <v>18</v>
      </c>
      <c r="W81" s="30">
        <v>45</v>
      </c>
      <c r="X81" s="30">
        <v>75</v>
      </c>
      <c r="Y81" s="30">
        <v>144</v>
      </c>
      <c r="Z81" s="30">
        <v>143</v>
      </c>
      <c r="AA81" s="30">
        <v>28</v>
      </c>
      <c r="AB81" s="30">
        <v>84</v>
      </c>
      <c r="AC81" s="30">
        <v>279</v>
      </c>
      <c r="AD81" s="30">
        <v>33</v>
      </c>
      <c r="AE81" s="30">
        <v>122</v>
      </c>
      <c r="AF81" s="30">
        <v>27</v>
      </c>
      <c r="AG81" s="30">
        <v>85</v>
      </c>
      <c r="AH81" s="30">
        <v>89</v>
      </c>
      <c r="AI81" s="30">
        <v>148</v>
      </c>
      <c r="AJ81" s="30">
        <v>72</v>
      </c>
      <c r="AK81" s="30">
        <v>60</v>
      </c>
      <c r="AL81" s="30">
        <v>114</v>
      </c>
      <c r="AM81" s="30">
        <v>93</v>
      </c>
      <c r="AN81" s="30">
        <v>1030</v>
      </c>
      <c r="AO81" s="30">
        <v>86</v>
      </c>
      <c r="AP81" s="30">
        <v>12</v>
      </c>
      <c r="AQ81" s="30">
        <v>34</v>
      </c>
      <c r="AR81" s="30">
        <v>42</v>
      </c>
      <c r="AS81" s="30">
        <v>40</v>
      </c>
      <c r="AT81" s="30">
        <v>445</v>
      </c>
      <c r="AU81" s="30">
        <v>184</v>
      </c>
      <c r="AV81" s="30">
        <v>5</v>
      </c>
      <c r="AW81" s="30">
        <v>118</v>
      </c>
      <c r="AX81" s="30">
        <v>1457</v>
      </c>
      <c r="AY81" s="30">
        <v>11</v>
      </c>
      <c r="AZ81" s="30">
        <v>83</v>
      </c>
      <c r="BA81" s="30">
        <v>60</v>
      </c>
      <c r="BB81" s="30">
        <v>6</v>
      </c>
      <c r="BC81" s="30">
        <v>15</v>
      </c>
      <c r="BD81" s="30">
        <v>42</v>
      </c>
      <c r="BE81" s="30">
        <v>3</v>
      </c>
      <c r="BF81" s="30">
        <v>2</v>
      </c>
      <c r="BG81" s="30">
        <v>0</v>
      </c>
      <c r="BH81" s="30">
        <v>0</v>
      </c>
      <c r="BI81" s="30">
        <v>6</v>
      </c>
      <c r="BJ81" s="30">
        <v>0</v>
      </c>
      <c r="BK81" s="30">
        <v>0</v>
      </c>
      <c r="BL81" s="30">
        <v>1</v>
      </c>
      <c r="BM81" s="30">
        <v>0</v>
      </c>
      <c r="BN81" s="30">
        <v>0</v>
      </c>
      <c r="BO81" s="31">
        <f t="shared" si="14"/>
        <v>69</v>
      </c>
      <c r="BP81" s="30">
        <v>278</v>
      </c>
      <c r="BQ81" s="31">
        <f t="shared" si="15"/>
        <v>508</v>
      </c>
      <c r="BR81" s="32">
        <v>10771</v>
      </c>
      <c r="BS81" s="30">
        <f t="shared" si="16"/>
        <v>10771</v>
      </c>
      <c r="BT81" s="30">
        <v>0</v>
      </c>
      <c r="BU81" s="42">
        <v>32508</v>
      </c>
      <c r="BW81">
        <f t="shared" si="18"/>
        <v>116317</v>
      </c>
      <c r="BX81" s="25">
        <f t="shared" si="10"/>
        <v>0.33843082428614979</v>
      </c>
      <c r="CD81">
        <f t="shared" si="19"/>
        <v>22969</v>
      </c>
      <c r="CE81">
        <f t="shared" si="20"/>
        <v>12056</v>
      </c>
      <c r="CF81">
        <f t="shared" si="21"/>
        <v>4624</v>
      </c>
      <c r="CG81">
        <f t="shared" si="22"/>
        <v>2762</v>
      </c>
      <c r="CH81">
        <f t="shared" si="23"/>
        <v>4922</v>
      </c>
      <c r="CZ81" s="88">
        <v>32478</v>
      </c>
      <c r="DA81" s="6">
        <f t="shared" si="11"/>
        <v>7813.7638888888887</v>
      </c>
      <c r="DB81" s="6">
        <f t="shared" si="17"/>
        <v>9693.0833333333339</v>
      </c>
      <c r="DC81" s="90">
        <f t="shared" si="12"/>
        <v>10771</v>
      </c>
    </row>
    <row r="82" spans="2:107" x14ac:dyDescent="0.3">
      <c r="B82" s="64" t="s">
        <v>159</v>
      </c>
      <c r="C82" s="21" t="s">
        <v>443</v>
      </c>
      <c r="D82" s="30">
        <v>30</v>
      </c>
      <c r="E82" s="30">
        <v>386</v>
      </c>
      <c r="F82" s="30">
        <v>239</v>
      </c>
      <c r="G82" s="30">
        <v>42</v>
      </c>
      <c r="H82" s="30">
        <v>1996</v>
      </c>
      <c r="I82" s="30">
        <v>251</v>
      </c>
      <c r="J82" s="30">
        <v>41</v>
      </c>
      <c r="K82" s="30">
        <v>9</v>
      </c>
      <c r="L82" s="30">
        <v>151</v>
      </c>
      <c r="M82" s="30">
        <v>87</v>
      </c>
      <c r="N82" s="30">
        <v>108</v>
      </c>
      <c r="O82" s="30">
        <v>392</v>
      </c>
      <c r="P82" s="30">
        <v>144</v>
      </c>
      <c r="Q82" s="30">
        <v>49</v>
      </c>
      <c r="R82" s="30">
        <v>58</v>
      </c>
      <c r="S82" s="30">
        <v>59</v>
      </c>
      <c r="T82" s="30">
        <v>27</v>
      </c>
      <c r="U82" s="30">
        <v>69</v>
      </c>
      <c r="V82" s="30">
        <v>9</v>
      </c>
      <c r="W82" s="30">
        <v>52</v>
      </c>
      <c r="X82" s="30">
        <v>77</v>
      </c>
      <c r="Y82" s="30">
        <v>125</v>
      </c>
      <c r="Z82" s="30">
        <v>122</v>
      </c>
      <c r="AA82" s="30">
        <v>18</v>
      </c>
      <c r="AB82" s="30">
        <v>82</v>
      </c>
      <c r="AC82" s="30">
        <v>343</v>
      </c>
      <c r="AD82" s="30">
        <v>45</v>
      </c>
      <c r="AE82" s="30">
        <v>95</v>
      </c>
      <c r="AF82" s="30">
        <v>16</v>
      </c>
      <c r="AG82" s="30">
        <v>41</v>
      </c>
      <c r="AH82" s="30">
        <v>59</v>
      </c>
      <c r="AI82" s="30">
        <v>121</v>
      </c>
      <c r="AJ82" s="30">
        <v>64</v>
      </c>
      <c r="AK82" s="30">
        <v>52</v>
      </c>
      <c r="AL82" s="30">
        <v>115</v>
      </c>
      <c r="AM82" s="30">
        <v>84</v>
      </c>
      <c r="AN82" s="30">
        <v>912</v>
      </c>
      <c r="AO82" s="30">
        <v>63</v>
      </c>
      <c r="AP82" s="30">
        <v>7</v>
      </c>
      <c r="AQ82" s="30">
        <v>37</v>
      </c>
      <c r="AR82" s="30">
        <v>30</v>
      </c>
      <c r="AS82" s="30">
        <v>46</v>
      </c>
      <c r="AT82" s="30">
        <v>369</v>
      </c>
      <c r="AU82" s="30">
        <v>129</v>
      </c>
      <c r="AV82" s="30">
        <v>4</v>
      </c>
      <c r="AW82" s="30">
        <v>100</v>
      </c>
      <c r="AX82" s="30">
        <v>1684</v>
      </c>
      <c r="AY82" s="30">
        <v>7</v>
      </c>
      <c r="AZ82" s="30">
        <v>65</v>
      </c>
      <c r="BA82" s="30">
        <v>68</v>
      </c>
      <c r="BB82" s="30">
        <v>3</v>
      </c>
      <c r="BC82" s="30">
        <v>4</v>
      </c>
      <c r="BD82" s="30">
        <v>35</v>
      </c>
      <c r="BE82" s="30">
        <v>1</v>
      </c>
      <c r="BF82" s="30">
        <v>0</v>
      </c>
      <c r="BG82" s="30">
        <v>0</v>
      </c>
      <c r="BH82" s="30">
        <v>1</v>
      </c>
      <c r="BI82" s="30">
        <v>6</v>
      </c>
      <c r="BJ82" s="30">
        <v>0</v>
      </c>
      <c r="BK82" s="30">
        <v>1</v>
      </c>
      <c r="BL82" s="30">
        <v>4</v>
      </c>
      <c r="BM82" s="30">
        <v>2</v>
      </c>
      <c r="BN82" s="30">
        <v>0</v>
      </c>
      <c r="BO82" s="31">
        <f t="shared" si="14"/>
        <v>54</v>
      </c>
      <c r="BP82" s="30">
        <v>317</v>
      </c>
      <c r="BQ82" s="31">
        <f t="shared" si="15"/>
        <v>416</v>
      </c>
      <c r="BR82" s="32">
        <v>9969</v>
      </c>
      <c r="BS82" s="30">
        <f t="shared" si="16"/>
        <v>9969</v>
      </c>
      <c r="BT82" s="30">
        <v>0</v>
      </c>
      <c r="BU82" s="42">
        <v>32536</v>
      </c>
      <c r="BW82">
        <f t="shared" si="18"/>
        <v>118180</v>
      </c>
      <c r="BX82" s="25">
        <f t="shared" si="10"/>
        <v>0.32694823240120585</v>
      </c>
      <c r="CD82">
        <f t="shared" si="19"/>
        <v>23386</v>
      </c>
      <c r="CE82">
        <f t="shared" si="20"/>
        <v>12074</v>
      </c>
      <c r="CF82">
        <f t="shared" si="21"/>
        <v>4653</v>
      </c>
      <c r="CG82">
        <f t="shared" si="22"/>
        <v>2830</v>
      </c>
      <c r="CH82">
        <f t="shared" si="23"/>
        <v>4974</v>
      </c>
      <c r="CZ82" s="88">
        <v>32509</v>
      </c>
      <c r="DA82" s="6">
        <f t="shared" si="11"/>
        <v>7895.8472222222226</v>
      </c>
      <c r="DB82" s="6">
        <f t="shared" si="17"/>
        <v>9848.3333333333339</v>
      </c>
      <c r="DC82" s="90">
        <f t="shared" si="12"/>
        <v>9969</v>
      </c>
    </row>
    <row r="83" spans="2:107" x14ac:dyDescent="0.3">
      <c r="B83" s="64" t="s">
        <v>160</v>
      </c>
      <c r="C83" s="21" t="s">
        <v>444</v>
      </c>
      <c r="D83" s="30">
        <v>30</v>
      </c>
      <c r="E83" s="30">
        <v>324</v>
      </c>
      <c r="F83" s="30">
        <v>205</v>
      </c>
      <c r="G83" s="30">
        <v>29</v>
      </c>
      <c r="H83" s="30">
        <v>1596</v>
      </c>
      <c r="I83" s="30">
        <v>235</v>
      </c>
      <c r="J83" s="30">
        <v>34</v>
      </c>
      <c r="K83" s="30">
        <v>4</v>
      </c>
      <c r="L83" s="30">
        <v>141</v>
      </c>
      <c r="M83" s="30">
        <v>79</v>
      </c>
      <c r="N83" s="30">
        <v>85</v>
      </c>
      <c r="O83" s="30">
        <v>303</v>
      </c>
      <c r="P83" s="30">
        <v>123</v>
      </c>
      <c r="Q83" s="30">
        <v>39</v>
      </c>
      <c r="R83" s="30">
        <v>44</v>
      </c>
      <c r="S83" s="30">
        <v>65</v>
      </c>
      <c r="T83" s="30">
        <v>15</v>
      </c>
      <c r="U83" s="30">
        <v>54</v>
      </c>
      <c r="V83" s="30">
        <v>22</v>
      </c>
      <c r="W83" s="30">
        <v>43</v>
      </c>
      <c r="X83" s="30">
        <v>42</v>
      </c>
      <c r="Y83" s="30">
        <v>108</v>
      </c>
      <c r="Z83" s="30">
        <v>84</v>
      </c>
      <c r="AA83" s="30">
        <v>19</v>
      </c>
      <c r="AB83" s="30">
        <v>66</v>
      </c>
      <c r="AC83" s="30">
        <v>253</v>
      </c>
      <c r="AD83" s="30">
        <v>33</v>
      </c>
      <c r="AE83" s="30">
        <v>59</v>
      </c>
      <c r="AF83" s="30">
        <v>20</v>
      </c>
      <c r="AG83" s="30">
        <v>77</v>
      </c>
      <c r="AH83" s="30">
        <v>49</v>
      </c>
      <c r="AI83" s="30">
        <v>106</v>
      </c>
      <c r="AJ83" s="30">
        <v>49</v>
      </c>
      <c r="AK83" s="30">
        <v>35</v>
      </c>
      <c r="AL83" s="30">
        <v>77</v>
      </c>
      <c r="AM83" s="30">
        <v>55</v>
      </c>
      <c r="AN83" s="30">
        <v>723</v>
      </c>
      <c r="AO83" s="30">
        <v>58</v>
      </c>
      <c r="AP83" s="30">
        <v>6</v>
      </c>
      <c r="AQ83" s="30">
        <v>30</v>
      </c>
      <c r="AR83" s="30">
        <v>36</v>
      </c>
      <c r="AS83" s="30">
        <v>38</v>
      </c>
      <c r="AT83" s="30">
        <v>305</v>
      </c>
      <c r="AU83" s="30">
        <v>122</v>
      </c>
      <c r="AV83" s="30">
        <v>2</v>
      </c>
      <c r="AW83" s="30">
        <v>69</v>
      </c>
      <c r="AX83" s="30">
        <v>1583</v>
      </c>
      <c r="AY83" s="30">
        <v>10</v>
      </c>
      <c r="AZ83" s="30">
        <v>48</v>
      </c>
      <c r="BA83" s="30">
        <v>64</v>
      </c>
      <c r="BB83" s="30">
        <v>5</v>
      </c>
      <c r="BC83" s="30">
        <v>7</v>
      </c>
      <c r="BD83" s="30">
        <v>26</v>
      </c>
      <c r="BE83" s="30">
        <v>1</v>
      </c>
      <c r="BF83" s="30">
        <v>0</v>
      </c>
      <c r="BG83" s="30">
        <v>1</v>
      </c>
      <c r="BH83" s="30">
        <v>0</v>
      </c>
      <c r="BI83" s="30">
        <v>6</v>
      </c>
      <c r="BJ83" s="30">
        <v>0</v>
      </c>
      <c r="BK83" s="30">
        <v>1</v>
      </c>
      <c r="BL83" s="30">
        <v>1</v>
      </c>
      <c r="BM83" s="30">
        <v>0</v>
      </c>
      <c r="BN83" s="30">
        <v>0</v>
      </c>
      <c r="BO83" s="31">
        <f t="shared" si="14"/>
        <v>43</v>
      </c>
      <c r="BP83" s="30">
        <v>266</v>
      </c>
      <c r="BQ83" s="31">
        <f t="shared" si="15"/>
        <v>356</v>
      </c>
      <c r="BR83" s="32">
        <v>8366</v>
      </c>
      <c r="BS83" s="30">
        <f t="shared" si="16"/>
        <v>8366</v>
      </c>
      <c r="BT83" s="30">
        <v>0</v>
      </c>
      <c r="BU83" s="42">
        <v>32564</v>
      </c>
      <c r="BW83">
        <f t="shared" si="18"/>
        <v>118137</v>
      </c>
      <c r="BX83" s="25">
        <f t="shared" si="10"/>
        <v>0.28649602247668216</v>
      </c>
      <c r="CD83">
        <f t="shared" si="19"/>
        <v>23332</v>
      </c>
      <c r="CE83">
        <f t="shared" si="20"/>
        <v>11871</v>
      </c>
      <c r="CF83">
        <f t="shared" si="21"/>
        <v>4627</v>
      </c>
      <c r="CG83">
        <f t="shared" si="22"/>
        <v>2848</v>
      </c>
      <c r="CH83">
        <f t="shared" si="23"/>
        <v>4847</v>
      </c>
      <c r="CZ83" s="88">
        <v>32540</v>
      </c>
      <c r="DA83" s="6">
        <f t="shared" si="11"/>
        <v>7950.458333333333</v>
      </c>
      <c r="DB83" s="6">
        <f t="shared" si="17"/>
        <v>9844.75</v>
      </c>
      <c r="DC83" s="90">
        <f t="shared" si="12"/>
        <v>8366</v>
      </c>
    </row>
    <row r="84" spans="2:107" x14ac:dyDescent="0.3">
      <c r="B84" s="64" t="s">
        <v>161</v>
      </c>
      <c r="C84" s="21" t="s">
        <v>445</v>
      </c>
      <c r="D84" s="30">
        <v>66</v>
      </c>
      <c r="E84" s="30">
        <v>356</v>
      </c>
      <c r="F84" s="30">
        <v>248</v>
      </c>
      <c r="G84" s="30">
        <v>54</v>
      </c>
      <c r="H84" s="30">
        <v>2122</v>
      </c>
      <c r="I84" s="30">
        <v>281</v>
      </c>
      <c r="J84" s="30">
        <v>38</v>
      </c>
      <c r="K84" s="30">
        <v>1</v>
      </c>
      <c r="L84" s="30">
        <v>164</v>
      </c>
      <c r="M84" s="30">
        <v>91</v>
      </c>
      <c r="N84" s="30">
        <v>110</v>
      </c>
      <c r="O84" s="30">
        <v>415</v>
      </c>
      <c r="P84" s="30">
        <v>142</v>
      </c>
      <c r="Q84" s="30">
        <v>67</v>
      </c>
      <c r="R84" s="30">
        <v>50</v>
      </c>
      <c r="S84" s="30">
        <v>69</v>
      </c>
      <c r="T84" s="30">
        <v>25</v>
      </c>
      <c r="U84" s="30">
        <v>73</v>
      </c>
      <c r="V84" s="30">
        <v>21</v>
      </c>
      <c r="W84" s="30">
        <v>33</v>
      </c>
      <c r="X84" s="30">
        <v>60</v>
      </c>
      <c r="Y84" s="30">
        <v>117</v>
      </c>
      <c r="Z84" s="30">
        <v>98</v>
      </c>
      <c r="AA84" s="30">
        <v>15</v>
      </c>
      <c r="AB84" s="30">
        <v>79</v>
      </c>
      <c r="AC84" s="30">
        <v>277</v>
      </c>
      <c r="AD84" s="30">
        <v>56</v>
      </c>
      <c r="AE84" s="30">
        <v>113</v>
      </c>
      <c r="AF84" s="30">
        <v>16</v>
      </c>
      <c r="AG84" s="30">
        <v>60</v>
      </c>
      <c r="AH84" s="30">
        <v>67</v>
      </c>
      <c r="AI84" s="30">
        <v>125</v>
      </c>
      <c r="AJ84" s="30">
        <v>57</v>
      </c>
      <c r="AK84" s="30">
        <v>53</v>
      </c>
      <c r="AL84" s="30">
        <v>99</v>
      </c>
      <c r="AM84" s="30">
        <v>89</v>
      </c>
      <c r="AN84" s="30">
        <v>981</v>
      </c>
      <c r="AO84" s="30">
        <v>84</v>
      </c>
      <c r="AP84" s="30">
        <v>9</v>
      </c>
      <c r="AQ84" s="30">
        <v>27</v>
      </c>
      <c r="AR84" s="30">
        <v>34</v>
      </c>
      <c r="AS84" s="30">
        <v>38</v>
      </c>
      <c r="AT84" s="30">
        <v>397</v>
      </c>
      <c r="AU84" s="30">
        <v>135</v>
      </c>
      <c r="AV84" s="30">
        <v>4</v>
      </c>
      <c r="AW84" s="30">
        <v>99</v>
      </c>
      <c r="AX84" s="30">
        <v>2110</v>
      </c>
      <c r="AY84" s="30">
        <v>13</v>
      </c>
      <c r="AZ84" s="30">
        <v>74</v>
      </c>
      <c r="BA84" s="30">
        <v>86</v>
      </c>
      <c r="BB84" s="30">
        <v>10</v>
      </c>
      <c r="BC84" s="30">
        <v>4</v>
      </c>
      <c r="BD84" s="30">
        <v>42</v>
      </c>
      <c r="BE84" s="30">
        <v>0</v>
      </c>
      <c r="BF84" s="30">
        <v>0</v>
      </c>
      <c r="BG84" s="30">
        <v>0</v>
      </c>
      <c r="BH84" s="30">
        <v>0</v>
      </c>
      <c r="BI84" s="30">
        <v>3</v>
      </c>
      <c r="BJ84" s="30">
        <v>0</v>
      </c>
      <c r="BK84" s="30">
        <v>2</v>
      </c>
      <c r="BL84" s="30">
        <v>2</v>
      </c>
      <c r="BM84" s="30">
        <v>0</v>
      </c>
      <c r="BN84" s="30">
        <v>0</v>
      </c>
      <c r="BO84" s="31">
        <f t="shared" si="14"/>
        <v>53</v>
      </c>
      <c r="BP84" s="30">
        <v>258</v>
      </c>
      <c r="BQ84" s="31">
        <f t="shared" si="15"/>
        <v>475</v>
      </c>
      <c r="BR84" s="32">
        <v>10694</v>
      </c>
      <c r="BS84" s="30">
        <f t="shared" si="16"/>
        <v>10694</v>
      </c>
      <c r="BT84" s="30">
        <v>0</v>
      </c>
      <c r="BU84" s="42">
        <v>32592</v>
      </c>
      <c r="BW84">
        <f t="shared" si="18"/>
        <v>118140</v>
      </c>
      <c r="BX84" s="25">
        <f t="shared" si="10"/>
        <v>0.22622464178027801</v>
      </c>
      <c r="CD84">
        <f t="shared" si="19"/>
        <v>23444</v>
      </c>
      <c r="CE84">
        <f t="shared" si="20"/>
        <v>11667</v>
      </c>
      <c r="CF84">
        <f t="shared" si="21"/>
        <v>4595</v>
      </c>
      <c r="CG84">
        <f t="shared" si="22"/>
        <v>2863</v>
      </c>
      <c r="CH84">
        <f t="shared" si="23"/>
        <v>4769</v>
      </c>
      <c r="CZ84" s="88">
        <v>32568</v>
      </c>
      <c r="DA84" s="6">
        <f t="shared" si="11"/>
        <v>8086.791666666667</v>
      </c>
      <c r="DB84" s="6">
        <f t="shared" si="17"/>
        <v>9845</v>
      </c>
      <c r="DC84" s="90">
        <f t="shared" si="12"/>
        <v>10694</v>
      </c>
    </row>
    <row r="85" spans="2:107" x14ac:dyDescent="0.3">
      <c r="B85" s="64" t="s">
        <v>162</v>
      </c>
      <c r="C85" s="21" t="s">
        <v>446</v>
      </c>
      <c r="D85" s="30">
        <v>54</v>
      </c>
      <c r="E85" s="30">
        <v>455</v>
      </c>
      <c r="F85" s="30">
        <v>342</v>
      </c>
      <c r="G85" s="30">
        <v>51</v>
      </c>
      <c r="H85" s="30">
        <v>2754</v>
      </c>
      <c r="I85" s="30">
        <v>380</v>
      </c>
      <c r="J85" s="30">
        <v>54</v>
      </c>
      <c r="K85" s="30">
        <v>11</v>
      </c>
      <c r="L85" s="30">
        <v>241</v>
      </c>
      <c r="M85" s="30">
        <v>121</v>
      </c>
      <c r="N85" s="30">
        <v>144</v>
      </c>
      <c r="O85" s="30">
        <v>543</v>
      </c>
      <c r="P85" s="30">
        <v>208</v>
      </c>
      <c r="Q85" s="30">
        <v>88</v>
      </c>
      <c r="R85" s="30">
        <v>69</v>
      </c>
      <c r="S85" s="30">
        <v>111</v>
      </c>
      <c r="T85" s="30">
        <v>43</v>
      </c>
      <c r="U85" s="30">
        <v>82</v>
      </c>
      <c r="V85" s="30">
        <v>13</v>
      </c>
      <c r="W85" s="30">
        <v>47</v>
      </c>
      <c r="X85" s="30">
        <v>92</v>
      </c>
      <c r="Y85" s="30">
        <v>162</v>
      </c>
      <c r="Z85" s="30">
        <v>159</v>
      </c>
      <c r="AA85" s="30">
        <v>39</v>
      </c>
      <c r="AB85" s="30">
        <v>110</v>
      </c>
      <c r="AC85" s="30">
        <v>416</v>
      </c>
      <c r="AD85" s="30">
        <v>68</v>
      </c>
      <c r="AE85" s="30">
        <v>143</v>
      </c>
      <c r="AF85" s="30">
        <v>23</v>
      </c>
      <c r="AG85" s="30">
        <v>71</v>
      </c>
      <c r="AH85" s="30">
        <v>96</v>
      </c>
      <c r="AI85" s="30">
        <v>176</v>
      </c>
      <c r="AJ85" s="30">
        <v>92</v>
      </c>
      <c r="AK85" s="30">
        <v>59</v>
      </c>
      <c r="AL85" s="30">
        <v>151</v>
      </c>
      <c r="AM85" s="30">
        <v>105</v>
      </c>
      <c r="AN85" s="30">
        <v>1318</v>
      </c>
      <c r="AO85" s="30">
        <v>105</v>
      </c>
      <c r="AP85" s="30">
        <v>16</v>
      </c>
      <c r="AQ85" s="30">
        <v>34</v>
      </c>
      <c r="AR85" s="30">
        <v>65</v>
      </c>
      <c r="AS85" s="30">
        <v>57</v>
      </c>
      <c r="AT85" s="30">
        <v>553</v>
      </c>
      <c r="AU85" s="30">
        <v>212</v>
      </c>
      <c r="AV85" s="30">
        <v>12</v>
      </c>
      <c r="AW85" s="30">
        <v>114</v>
      </c>
      <c r="AX85" s="30">
        <v>2707</v>
      </c>
      <c r="AY85" s="30">
        <v>14</v>
      </c>
      <c r="AZ85" s="30">
        <v>113</v>
      </c>
      <c r="BA85" s="30">
        <v>108</v>
      </c>
      <c r="BB85" s="30">
        <v>11</v>
      </c>
      <c r="BC85" s="30">
        <v>9</v>
      </c>
      <c r="BD85" s="30">
        <v>52</v>
      </c>
      <c r="BE85" s="30">
        <v>1</v>
      </c>
      <c r="BF85" s="30">
        <v>0</v>
      </c>
      <c r="BG85" s="30">
        <v>0</v>
      </c>
      <c r="BH85" s="30">
        <v>0</v>
      </c>
      <c r="BI85" s="30">
        <v>6</v>
      </c>
      <c r="BJ85" s="30">
        <v>0</v>
      </c>
      <c r="BK85" s="30">
        <v>1</v>
      </c>
      <c r="BL85" s="30">
        <v>0</v>
      </c>
      <c r="BM85" s="30">
        <v>0</v>
      </c>
      <c r="BN85" s="30">
        <v>0</v>
      </c>
      <c r="BO85" s="31">
        <f t="shared" si="14"/>
        <v>69</v>
      </c>
      <c r="BP85" s="30">
        <v>395</v>
      </c>
      <c r="BQ85" s="31">
        <f t="shared" si="15"/>
        <v>587</v>
      </c>
      <c r="BR85" s="32">
        <v>14263</v>
      </c>
      <c r="BS85" s="30">
        <f t="shared" si="16"/>
        <v>14263</v>
      </c>
      <c r="BT85" s="30">
        <v>0</v>
      </c>
      <c r="BU85" s="42">
        <v>32627</v>
      </c>
      <c r="BW85">
        <f t="shared" si="18"/>
        <v>123933</v>
      </c>
      <c r="BX85" s="25">
        <f t="shared" si="10"/>
        <v>0.26636046410634995</v>
      </c>
      <c r="CD85">
        <f t="shared" si="19"/>
        <v>24555</v>
      </c>
      <c r="CE85">
        <f t="shared" si="20"/>
        <v>12055</v>
      </c>
      <c r="CF85">
        <f t="shared" si="21"/>
        <v>4777</v>
      </c>
      <c r="CG85">
        <f t="shared" si="22"/>
        <v>3028</v>
      </c>
      <c r="CH85">
        <f t="shared" si="23"/>
        <v>4941</v>
      </c>
      <c r="CZ85" s="88">
        <v>32599</v>
      </c>
      <c r="DA85" s="6">
        <f t="shared" si="11"/>
        <v>8324.2916666666661</v>
      </c>
      <c r="DB85" s="6">
        <f t="shared" si="17"/>
        <v>10327.75</v>
      </c>
      <c r="DC85" s="90">
        <f t="shared" si="12"/>
        <v>14263</v>
      </c>
    </row>
    <row r="86" spans="2:107" x14ac:dyDescent="0.3">
      <c r="B86" s="64" t="s">
        <v>163</v>
      </c>
      <c r="C86" s="21" t="s">
        <v>447</v>
      </c>
      <c r="D86" s="30">
        <v>43</v>
      </c>
      <c r="E86" s="30">
        <v>316</v>
      </c>
      <c r="F86" s="30">
        <v>264</v>
      </c>
      <c r="G86" s="30">
        <v>55</v>
      </c>
      <c r="H86" s="30">
        <v>2103</v>
      </c>
      <c r="I86" s="30">
        <v>278</v>
      </c>
      <c r="J86" s="30">
        <v>41</v>
      </c>
      <c r="K86" s="30">
        <v>3</v>
      </c>
      <c r="L86" s="30">
        <v>161</v>
      </c>
      <c r="M86" s="30">
        <v>94</v>
      </c>
      <c r="N86" s="30">
        <v>117</v>
      </c>
      <c r="O86" s="30">
        <v>391</v>
      </c>
      <c r="P86" s="30">
        <v>172</v>
      </c>
      <c r="Q86" s="30">
        <v>48</v>
      </c>
      <c r="R86" s="30">
        <v>69</v>
      </c>
      <c r="S86" s="30">
        <v>68</v>
      </c>
      <c r="T86" s="30">
        <v>21</v>
      </c>
      <c r="U86" s="30">
        <v>81</v>
      </c>
      <c r="V86" s="30">
        <v>17</v>
      </c>
      <c r="W86" s="30">
        <v>41</v>
      </c>
      <c r="X86" s="30">
        <v>66</v>
      </c>
      <c r="Y86" s="30">
        <v>126</v>
      </c>
      <c r="Z86" s="30">
        <v>104</v>
      </c>
      <c r="AA86" s="30">
        <v>17</v>
      </c>
      <c r="AB86" s="30">
        <v>76</v>
      </c>
      <c r="AC86" s="30">
        <v>305</v>
      </c>
      <c r="AD86" s="30">
        <v>54</v>
      </c>
      <c r="AE86" s="30">
        <v>101</v>
      </c>
      <c r="AF86" s="30">
        <v>21</v>
      </c>
      <c r="AG86" s="30">
        <v>65</v>
      </c>
      <c r="AH86" s="30">
        <v>66</v>
      </c>
      <c r="AI86" s="30">
        <v>135</v>
      </c>
      <c r="AJ86" s="30">
        <v>66</v>
      </c>
      <c r="AK86" s="30">
        <v>47</v>
      </c>
      <c r="AL86" s="30">
        <v>107</v>
      </c>
      <c r="AM86" s="30">
        <v>83</v>
      </c>
      <c r="AN86" s="30">
        <v>897</v>
      </c>
      <c r="AO86" s="30">
        <v>78</v>
      </c>
      <c r="AP86" s="30">
        <v>7</v>
      </c>
      <c r="AQ86" s="30">
        <v>30</v>
      </c>
      <c r="AR86" s="30">
        <v>34</v>
      </c>
      <c r="AS86" s="30">
        <v>60</v>
      </c>
      <c r="AT86" s="30">
        <v>423</v>
      </c>
      <c r="AU86" s="30">
        <v>144</v>
      </c>
      <c r="AV86" s="30">
        <v>10</v>
      </c>
      <c r="AW86" s="30">
        <v>81</v>
      </c>
      <c r="AX86" s="30">
        <v>1926</v>
      </c>
      <c r="AY86" s="30">
        <v>10</v>
      </c>
      <c r="AZ86" s="30">
        <v>60</v>
      </c>
      <c r="BA86" s="30">
        <v>79</v>
      </c>
      <c r="BB86" s="30">
        <v>7</v>
      </c>
      <c r="BC86" s="30">
        <v>8</v>
      </c>
      <c r="BD86" s="30">
        <v>45</v>
      </c>
      <c r="BE86" s="30">
        <v>0</v>
      </c>
      <c r="BF86" s="30">
        <v>0</v>
      </c>
      <c r="BG86" s="30">
        <v>0</v>
      </c>
      <c r="BH86" s="30">
        <v>2</v>
      </c>
      <c r="BI86" s="30">
        <v>5</v>
      </c>
      <c r="BJ86" s="30">
        <v>0</v>
      </c>
      <c r="BK86" s="30">
        <v>1</v>
      </c>
      <c r="BL86" s="30">
        <v>1</v>
      </c>
      <c r="BM86" s="30">
        <v>0</v>
      </c>
      <c r="BN86" s="30">
        <v>0</v>
      </c>
      <c r="BO86" s="31">
        <f t="shared" si="14"/>
        <v>62</v>
      </c>
      <c r="BP86" s="30">
        <v>270</v>
      </c>
      <c r="BQ86" s="31">
        <f t="shared" si="15"/>
        <v>391</v>
      </c>
      <c r="BR86" s="32">
        <v>10391</v>
      </c>
      <c r="BS86" s="30">
        <f t="shared" si="16"/>
        <v>10391</v>
      </c>
      <c r="BT86" s="30">
        <v>0</v>
      </c>
      <c r="BU86" s="42">
        <v>32655</v>
      </c>
      <c r="BW86">
        <f t="shared" si="18"/>
        <v>125964</v>
      </c>
      <c r="BX86" s="25">
        <f t="shared" si="10"/>
        <v>0.24486962193573247</v>
      </c>
      <c r="CD86">
        <f t="shared" si="19"/>
        <v>25091</v>
      </c>
      <c r="CE86">
        <f t="shared" si="20"/>
        <v>12096</v>
      </c>
      <c r="CF86">
        <f t="shared" si="21"/>
        <v>4880</v>
      </c>
      <c r="CG86">
        <f t="shared" si="22"/>
        <v>3098</v>
      </c>
      <c r="CH86">
        <f t="shared" si="23"/>
        <v>4969</v>
      </c>
      <c r="CZ86" s="88">
        <v>32629</v>
      </c>
      <c r="DA86" s="6">
        <f t="shared" si="11"/>
        <v>8454.5694444444453</v>
      </c>
      <c r="DB86" s="6">
        <f t="shared" si="17"/>
        <v>10497</v>
      </c>
      <c r="DC86" s="90">
        <f t="shared" si="12"/>
        <v>10391</v>
      </c>
    </row>
    <row r="87" spans="2:107" x14ac:dyDescent="0.3">
      <c r="B87" s="64" t="s">
        <v>164</v>
      </c>
      <c r="C87" s="21" t="s">
        <v>448</v>
      </c>
      <c r="D87" s="30">
        <v>42</v>
      </c>
      <c r="E87" s="30">
        <v>331</v>
      </c>
      <c r="F87" s="30">
        <v>247</v>
      </c>
      <c r="G87" s="30">
        <v>37</v>
      </c>
      <c r="H87" s="30">
        <v>2210</v>
      </c>
      <c r="I87" s="30">
        <v>306</v>
      </c>
      <c r="J87" s="30">
        <v>40</v>
      </c>
      <c r="K87" s="30">
        <v>8</v>
      </c>
      <c r="L87" s="30">
        <v>156</v>
      </c>
      <c r="M87" s="30">
        <v>85</v>
      </c>
      <c r="N87" s="30">
        <v>111</v>
      </c>
      <c r="O87" s="30">
        <v>426</v>
      </c>
      <c r="P87" s="30">
        <v>152</v>
      </c>
      <c r="Q87" s="30">
        <v>65</v>
      </c>
      <c r="R87" s="30">
        <v>58</v>
      </c>
      <c r="S87" s="30">
        <v>84</v>
      </c>
      <c r="T87" s="30">
        <v>18</v>
      </c>
      <c r="U87" s="30">
        <v>70</v>
      </c>
      <c r="V87" s="30">
        <v>13</v>
      </c>
      <c r="W87" s="30">
        <v>44</v>
      </c>
      <c r="X87" s="30">
        <v>70</v>
      </c>
      <c r="Y87" s="30">
        <v>112</v>
      </c>
      <c r="Z87" s="30">
        <v>135</v>
      </c>
      <c r="AA87" s="30">
        <v>24</v>
      </c>
      <c r="AB87" s="30">
        <v>79</v>
      </c>
      <c r="AC87" s="30">
        <v>292</v>
      </c>
      <c r="AD87" s="30">
        <v>39</v>
      </c>
      <c r="AE87" s="30">
        <v>102</v>
      </c>
      <c r="AF87" s="30">
        <v>13</v>
      </c>
      <c r="AG87" s="30">
        <v>53</v>
      </c>
      <c r="AH87" s="30">
        <v>79</v>
      </c>
      <c r="AI87" s="30">
        <v>127</v>
      </c>
      <c r="AJ87" s="30">
        <v>63</v>
      </c>
      <c r="AK87" s="30">
        <v>44</v>
      </c>
      <c r="AL87" s="30">
        <v>84</v>
      </c>
      <c r="AM87" s="30">
        <v>74</v>
      </c>
      <c r="AN87" s="30">
        <v>940</v>
      </c>
      <c r="AO87" s="30">
        <v>64</v>
      </c>
      <c r="AP87" s="30">
        <v>9</v>
      </c>
      <c r="AQ87" s="30">
        <v>32</v>
      </c>
      <c r="AR87" s="30">
        <v>33</v>
      </c>
      <c r="AS87" s="30">
        <v>46</v>
      </c>
      <c r="AT87" s="30">
        <v>434</v>
      </c>
      <c r="AU87" s="30">
        <v>182</v>
      </c>
      <c r="AV87" s="30">
        <v>10</v>
      </c>
      <c r="AW87" s="30">
        <v>93</v>
      </c>
      <c r="AX87" s="30">
        <v>1886</v>
      </c>
      <c r="AY87" s="30">
        <v>12</v>
      </c>
      <c r="AZ87" s="30">
        <v>73</v>
      </c>
      <c r="BA87" s="30">
        <v>60</v>
      </c>
      <c r="BB87" s="30">
        <v>8</v>
      </c>
      <c r="BC87" s="30">
        <v>12</v>
      </c>
      <c r="BD87" s="30">
        <v>29</v>
      </c>
      <c r="BE87" s="30">
        <v>0</v>
      </c>
      <c r="BF87" s="30">
        <v>0</v>
      </c>
      <c r="BG87" s="30">
        <v>0</v>
      </c>
      <c r="BH87" s="30">
        <v>0</v>
      </c>
      <c r="BI87" s="30">
        <v>3</v>
      </c>
      <c r="BJ87" s="30">
        <v>0</v>
      </c>
      <c r="BK87" s="30">
        <v>1</v>
      </c>
      <c r="BL87" s="30">
        <v>0</v>
      </c>
      <c r="BM87" s="30">
        <v>0</v>
      </c>
      <c r="BN87" s="30">
        <v>0</v>
      </c>
      <c r="BO87" s="31">
        <f t="shared" si="14"/>
        <v>45</v>
      </c>
      <c r="BP87" s="30">
        <v>225</v>
      </c>
      <c r="BQ87" s="31">
        <f t="shared" si="15"/>
        <v>410</v>
      </c>
      <c r="BR87" s="32">
        <v>10455</v>
      </c>
      <c r="BS87" s="30">
        <f t="shared" si="16"/>
        <v>10455</v>
      </c>
      <c r="BT87" s="30">
        <v>0</v>
      </c>
      <c r="BU87" s="42">
        <v>32683</v>
      </c>
      <c r="BW87">
        <f t="shared" si="18"/>
        <v>126447</v>
      </c>
      <c r="BX87" s="25">
        <f t="shared" si="10"/>
        <v>0.1927218189793003</v>
      </c>
      <c r="CD87">
        <f t="shared" si="19"/>
        <v>25372</v>
      </c>
      <c r="CE87">
        <f t="shared" si="20"/>
        <v>12022</v>
      </c>
      <c r="CF87">
        <f t="shared" si="21"/>
        <v>4912</v>
      </c>
      <c r="CG87">
        <f t="shared" si="22"/>
        <v>3112</v>
      </c>
      <c r="CH87">
        <f t="shared" si="23"/>
        <v>4889</v>
      </c>
      <c r="CZ87" s="88">
        <v>32660</v>
      </c>
      <c r="DA87" s="6">
        <f t="shared" si="11"/>
        <v>8586.9583333333339</v>
      </c>
      <c r="DB87" s="6">
        <f t="shared" si="17"/>
        <v>10537.25</v>
      </c>
      <c r="DC87" s="90">
        <f t="shared" si="12"/>
        <v>10455</v>
      </c>
    </row>
    <row r="88" spans="2:107" x14ac:dyDescent="0.3">
      <c r="B88" s="64" t="s">
        <v>165</v>
      </c>
      <c r="C88" s="21" t="s">
        <v>455</v>
      </c>
      <c r="D88" s="30">
        <v>51</v>
      </c>
      <c r="E88" s="30">
        <v>383</v>
      </c>
      <c r="F88" s="30">
        <v>337</v>
      </c>
      <c r="G88" s="30">
        <v>67</v>
      </c>
      <c r="H88" s="30">
        <v>2899</v>
      </c>
      <c r="I88" s="30">
        <v>335</v>
      </c>
      <c r="J88" s="30">
        <v>55</v>
      </c>
      <c r="K88" s="30">
        <v>5</v>
      </c>
      <c r="L88" s="30">
        <v>205</v>
      </c>
      <c r="M88" s="30">
        <v>104</v>
      </c>
      <c r="N88" s="30">
        <v>151</v>
      </c>
      <c r="O88" s="30">
        <v>522</v>
      </c>
      <c r="P88" s="30">
        <v>206</v>
      </c>
      <c r="Q88" s="30">
        <v>82</v>
      </c>
      <c r="R88" s="30">
        <v>83</v>
      </c>
      <c r="S88" s="30">
        <v>78</v>
      </c>
      <c r="T88" s="30">
        <v>35</v>
      </c>
      <c r="U88" s="30">
        <v>83</v>
      </c>
      <c r="V88" s="30">
        <v>17</v>
      </c>
      <c r="W88" s="30">
        <v>60</v>
      </c>
      <c r="X88" s="30">
        <v>108</v>
      </c>
      <c r="Y88" s="30">
        <v>155</v>
      </c>
      <c r="Z88" s="30">
        <v>163</v>
      </c>
      <c r="AA88" s="30">
        <v>39</v>
      </c>
      <c r="AB88" s="30">
        <v>105</v>
      </c>
      <c r="AC88" s="30">
        <v>369</v>
      </c>
      <c r="AD88" s="30">
        <v>45</v>
      </c>
      <c r="AE88" s="30">
        <v>136</v>
      </c>
      <c r="AF88" s="30">
        <v>18</v>
      </c>
      <c r="AG88" s="30">
        <v>86</v>
      </c>
      <c r="AH88" s="30">
        <v>91</v>
      </c>
      <c r="AI88" s="30">
        <v>178</v>
      </c>
      <c r="AJ88" s="30">
        <v>91</v>
      </c>
      <c r="AK88" s="30">
        <v>74</v>
      </c>
      <c r="AL88" s="30">
        <v>116</v>
      </c>
      <c r="AM88" s="30">
        <v>104</v>
      </c>
      <c r="AN88" s="30">
        <v>1181</v>
      </c>
      <c r="AO88" s="30">
        <v>126</v>
      </c>
      <c r="AP88" s="30">
        <v>10</v>
      </c>
      <c r="AQ88" s="30">
        <v>43</v>
      </c>
      <c r="AR88" s="30">
        <v>49</v>
      </c>
      <c r="AS88" s="30">
        <v>63</v>
      </c>
      <c r="AT88" s="30">
        <v>490</v>
      </c>
      <c r="AU88" s="30">
        <v>190</v>
      </c>
      <c r="AV88" s="30">
        <v>13</v>
      </c>
      <c r="AW88" s="30">
        <v>116</v>
      </c>
      <c r="AX88" s="30">
        <v>2048</v>
      </c>
      <c r="AY88" s="30">
        <v>12</v>
      </c>
      <c r="AZ88" s="30">
        <v>85</v>
      </c>
      <c r="BA88" s="30">
        <v>83</v>
      </c>
      <c r="BB88" s="30">
        <v>19</v>
      </c>
      <c r="BC88" s="30">
        <v>5</v>
      </c>
      <c r="BD88" s="30">
        <v>59</v>
      </c>
      <c r="BE88" s="30">
        <v>1</v>
      </c>
      <c r="BF88" s="30">
        <v>0</v>
      </c>
      <c r="BG88" s="30">
        <v>0</v>
      </c>
      <c r="BH88" s="30">
        <v>0</v>
      </c>
      <c r="BI88" s="30">
        <v>8</v>
      </c>
      <c r="BJ88" s="30">
        <v>0</v>
      </c>
      <c r="BK88" s="30">
        <v>1</v>
      </c>
      <c r="BL88" s="30">
        <v>1</v>
      </c>
      <c r="BM88" s="30">
        <v>0</v>
      </c>
      <c r="BN88" s="30">
        <v>0</v>
      </c>
      <c r="BO88" s="31">
        <f t="shared" si="14"/>
        <v>75</v>
      </c>
      <c r="BP88" s="30">
        <v>349</v>
      </c>
      <c r="BQ88" s="31">
        <f t="shared" si="15"/>
        <v>558</v>
      </c>
      <c r="BR88" s="32">
        <v>13146</v>
      </c>
      <c r="BS88" s="30">
        <f t="shared" si="16"/>
        <v>13146</v>
      </c>
      <c r="BT88" s="30">
        <v>0</v>
      </c>
      <c r="BU88" s="42">
        <v>32718</v>
      </c>
      <c r="BW88">
        <f t="shared" si="18"/>
        <v>130296</v>
      </c>
      <c r="BX88" s="25">
        <f t="shared" si="10"/>
        <v>0.22039422847268075</v>
      </c>
      <c r="BY88" s="6">
        <v>5438</v>
      </c>
      <c r="BZ88">
        <f>BR88-BY88</f>
        <v>7708</v>
      </c>
      <c r="CD88">
        <f t="shared" si="19"/>
        <v>26451</v>
      </c>
      <c r="CE88">
        <f t="shared" si="20"/>
        <v>12218</v>
      </c>
      <c r="CF88">
        <f t="shared" si="21"/>
        <v>5041</v>
      </c>
      <c r="CG88">
        <f t="shared" si="22"/>
        <v>3225</v>
      </c>
      <c r="CH88">
        <f t="shared" si="23"/>
        <v>5066</v>
      </c>
      <c r="CZ88" s="88">
        <v>32690</v>
      </c>
      <c r="DA88" s="6">
        <f t="shared" si="11"/>
        <v>8743.1805555555547</v>
      </c>
      <c r="DB88" s="6">
        <f t="shared" si="17"/>
        <v>10858</v>
      </c>
      <c r="DC88" s="90">
        <f t="shared" si="12"/>
        <v>13146</v>
      </c>
    </row>
    <row r="89" spans="2:107" x14ac:dyDescent="0.3">
      <c r="B89" s="64" t="s">
        <v>166</v>
      </c>
      <c r="C89" s="21" t="s">
        <v>438</v>
      </c>
      <c r="D89" s="30">
        <v>56</v>
      </c>
      <c r="E89" s="30">
        <v>351</v>
      </c>
      <c r="F89" s="30">
        <v>297</v>
      </c>
      <c r="G89" s="30">
        <v>51</v>
      </c>
      <c r="H89" s="30">
        <v>2574</v>
      </c>
      <c r="I89" s="30">
        <v>318</v>
      </c>
      <c r="J89" s="30">
        <v>46</v>
      </c>
      <c r="K89" s="30">
        <v>8</v>
      </c>
      <c r="L89" s="30">
        <v>189</v>
      </c>
      <c r="M89" s="30">
        <v>88</v>
      </c>
      <c r="N89" s="30">
        <v>107</v>
      </c>
      <c r="O89" s="30">
        <v>459</v>
      </c>
      <c r="P89" s="30">
        <v>191</v>
      </c>
      <c r="Q89" s="30">
        <v>71</v>
      </c>
      <c r="R89" s="30">
        <v>69</v>
      </c>
      <c r="S89" s="30">
        <v>103</v>
      </c>
      <c r="T89" s="30">
        <v>37</v>
      </c>
      <c r="U89" s="30">
        <v>75</v>
      </c>
      <c r="V89" s="30">
        <v>22</v>
      </c>
      <c r="W89" s="30">
        <v>62</v>
      </c>
      <c r="X89" s="30">
        <v>116</v>
      </c>
      <c r="Y89" s="30">
        <v>129</v>
      </c>
      <c r="Z89" s="30">
        <v>162</v>
      </c>
      <c r="AA89" s="30">
        <v>33</v>
      </c>
      <c r="AB89" s="30">
        <v>90</v>
      </c>
      <c r="AC89" s="30">
        <v>335</v>
      </c>
      <c r="AD89" s="30">
        <v>55</v>
      </c>
      <c r="AE89" s="30">
        <v>108</v>
      </c>
      <c r="AF89" s="30">
        <v>16</v>
      </c>
      <c r="AG89" s="30">
        <v>82</v>
      </c>
      <c r="AH89" s="30">
        <v>59</v>
      </c>
      <c r="AI89" s="30">
        <v>144</v>
      </c>
      <c r="AJ89" s="30">
        <v>80</v>
      </c>
      <c r="AK89" s="30">
        <v>52</v>
      </c>
      <c r="AL89" s="30">
        <v>134</v>
      </c>
      <c r="AM89" s="30">
        <v>86</v>
      </c>
      <c r="AN89" s="30">
        <v>1039</v>
      </c>
      <c r="AO89" s="30">
        <v>95</v>
      </c>
      <c r="AP89" s="30">
        <v>11</v>
      </c>
      <c r="AQ89" s="30">
        <v>46</v>
      </c>
      <c r="AR89" s="30">
        <v>47</v>
      </c>
      <c r="AS89" s="30">
        <v>61</v>
      </c>
      <c r="AT89" s="30">
        <v>469</v>
      </c>
      <c r="AU89" s="30">
        <v>187</v>
      </c>
      <c r="AV89" s="30">
        <v>17</v>
      </c>
      <c r="AW89" s="30">
        <v>106</v>
      </c>
      <c r="AX89" s="30">
        <v>1879</v>
      </c>
      <c r="AY89" s="30">
        <v>13</v>
      </c>
      <c r="AZ89" s="30">
        <v>83</v>
      </c>
      <c r="BA89" s="30">
        <v>95</v>
      </c>
      <c r="BB89" s="30">
        <v>14</v>
      </c>
      <c r="BC89" s="30">
        <v>9</v>
      </c>
      <c r="BD89" s="30">
        <v>78</v>
      </c>
      <c r="BE89" s="30">
        <v>2</v>
      </c>
      <c r="BF89" s="30">
        <v>0</v>
      </c>
      <c r="BG89" s="30">
        <v>0</v>
      </c>
      <c r="BH89" s="30">
        <v>1</v>
      </c>
      <c r="BI89" s="30">
        <v>5</v>
      </c>
      <c r="BJ89" s="30">
        <v>0</v>
      </c>
      <c r="BK89" s="30">
        <v>2</v>
      </c>
      <c r="BL89" s="30">
        <v>2</v>
      </c>
      <c r="BM89" s="30">
        <v>0</v>
      </c>
      <c r="BN89" s="30">
        <v>0</v>
      </c>
      <c r="BO89" s="31">
        <f t="shared" si="14"/>
        <v>99</v>
      </c>
      <c r="BP89" s="30">
        <v>292</v>
      </c>
      <c r="BQ89" s="31">
        <f t="shared" si="15"/>
        <v>480</v>
      </c>
      <c r="BR89" s="32">
        <v>11888</v>
      </c>
      <c r="BS89" s="30">
        <f t="shared" si="16"/>
        <v>11888</v>
      </c>
      <c r="BT89" s="30">
        <v>0</v>
      </c>
      <c r="BU89" s="42">
        <v>32746</v>
      </c>
      <c r="BW89">
        <f t="shared" si="18"/>
        <v>130196</v>
      </c>
      <c r="BX89" s="25">
        <f t="shared" si="10"/>
        <v>0.17922080274616548</v>
      </c>
      <c r="BY89" s="6">
        <v>5757</v>
      </c>
      <c r="BZ89">
        <f t="shared" ref="BZ89:BZ152" si="24">BR89-BY89</f>
        <v>6131</v>
      </c>
      <c r="CD89">
        <f t="shared" si="19"/>
        <v>26554</v>
      </c>
      <c r="CE89">
        <f t="shared" si="20"/>
        <v>12048</v>
      </c>
      <c r="CF89">
        <f t="shared" si="21"/>
        <v>5076</v>
      </c>
      <c r="CG89">
        <f t="shared" si="22"/>
        <v>3240</v>
      </c>
      <c r="CH89">
        <f t="shared" si="23"/>
        <v>5043</v>
      </c>
      <c r="CZ89" s="88">
        <v>32721</v>
      </c>
      <c r="DA89" s="6">
        <f t="shared" si="11"/>
        <v>8906.1527777777774</v>
      </c>
      <c r="DB89" s="6">
        <f t="shared" si="17"/>
        <v>10849.666666666666</v>
      </c>
      <c r="DC89" s="90">
        <f t="shared" si="12"/>
        <v>11888</v>
      </c>
    </row>
    <row r="90" spans="2:107" x14ac:dyDescent="0.3">
      <c r="B90" s="64" t="s">
        <v>167</v>
      </c>
      <c r="C90" s="21" t="s">
        <v>439</v>
      </c>
      <c r="D90" s="30">
        <v>78</v>
      </c>
      <c r="E90" s="30">
        <v>469</v>
      </c>
      <c r="F90" s="30">
        <v>461</v>
      </c>
      <c r="G90" s="30">
        <v>63</v>
      </c>
      <c r="H90" s="30">
        <v>3604</v>
      </c>
      <c r="I90" s="30">
        <v>435</v>
      </c>
      <c r="J90" s="30">
        <v>57</v>
      </c>
      <c r="K90" s="30">
        <v>9</v>
      </c>
      <c r="L90" s="30">
        <v>248</v>
      </c>
      <c r="M90" s="30">
        <v>116</v>
      </c>
      <c r="N90" s="30">
        <v>166</v>
      </c>
      <c r="O90" s="30">
        <v>510</v>
      </c>
      <c r="P90" s="30">
        <v>271</v>
      </c>
      <c r="Q90" s="30">
        <v>116</v>
      </c>
      <c r="R90" s="30">
        <v>83</v>
      </c>
      <c r="S90" s="30">
        <v>111</v>
      </c>
      <c r="T90" s="30">
        <v>41</v>
      </c>
      <c r="U90" s="30">
        <v>87</v>
      </c>
      <c r="V90" s="30">
        <v>19</v>
      </c>
      <c r="W90" s="30">
        <v>75</v>
      </c>
      <c r="X90" s="30">
        <v>141</v>
      </c>
      <c r="Y90" s="30">
        <v>234</v>
      </c>
      <c r="Z90" s="30">
        <v>192</v>
      </c>
      <c r="AA90" s="30">
        <v>37</v>
      </c>
      <c r="AB90" s="30">
        <v>104</v>
      </c>
      <c r="AC90" s="30">
        <v>444</v>
      </c>
      <c r="AD90" s="30">
        <v>72</v>
      </c>
      <c r="AE90" s="30">
        <v>164</v>
      </c>
      <c r="AF90" s="30">
        <v>26</v>
      </c>
      <c r="AG90" s="30">
        <v>111</v>
      </c>
      <c r="AH90" s="30">
        <v>104</v>
      </c>
      <c r="AI90" s="30">
        <v>214</v>
      </c>
      <c r="AJ90" s="30">
        <v>95</v>
      </c>
      <c r="AK90" s="30">
        <v>95</v>
      </c>
      <c r="AL90" s="30">
        <v>177</v>
      </c>
      <c r="AM90" s="30">
        <v>129</v>
      </c>
      <c r="AN90" s="30">
        <v>1441</v>
      </c>
      <c r="AO90" s="30">
        <v>115</v>
      </c>
      <c r="AP90" s="30">
        <v>17</v>
      </c>
      <c r="AQ90" s="30">
        <v>56</v>
      </c>
      <c r="AR90" s="30">
        <v>61</v>
      </c>
      <c r="AS90" s="30">
        <v>88</v>
      </c>
      <c r="AT90" s="30">
        <v>670</v>
      </c>
      <c r="AU90" s="30">
        <v>223</v>
      </c>
      <c r="AV90" s="30">
        <v>18</v>
      </c>
      <c r="AW90" s="30">
        <v>164</v>
      </c>
      <c r="AX90" s="30">
        <v>2193</v>
      </c>
      <c r="AY90" s="30">
        <v>16</v>
      </c>
      <c r="AZ90" s="30">
        <v>131</v>
      </c>
      <c r="BA90" s="30">
        <v>115</v>
      </c>
      <c r="BB90" s="30">
        <v>15</v>
      </c>
      <c r="BC90" s="30">
        <v>19</v>
      </c>
      <c r="BD90" s="30">
        <v>73</v>
      </c>
      <c r="BE90" s="30">
        <v>0</v>
      </c>
      <c r="BF90" s="30">
        <v>0</v>
      </c>
      <c r="BG90" s="30">
        <v>0</v>
      </c>
      <c r="BH90" s="30">
        <v>0</v>
      </c>
      <c r="BI90" s="30">
        <v>13</v>
      </c>
      <c r="BJ90" s="30">
        <v>0</v>
      </c>
      <c r="BK90" s="30">
        <v>6</v>
      </c>
      <c r="BL90" s="30">
        <v>4</v>
      </c>
      <c r="BM90" s="30">
        <v>0</v>
      </c>
      <c r="BN90" s="30">
        <v>0</v>
      </c>
      <c r="BO90" s="31">
        <f t="shared" si="14"/>
        <v>115</v>
      </c>
      <c r="BP90" s="30">
        <v>337</v>
      </c>
      <c r="BQ90" s="31">
        <f t="shared" si="15"/>
        <v>678</v>
      </c>
      <c r="BR90" s="32">
        <v>15811</v>
      </c>
      <c r="BS90" s="30">
        <f t="shared" si="16"/>
        <v>15811</v>
      </c>
      <c r="BT90" s="30">
        <v>0</v>
      </c>
      <c r="BU90" s="42">
        <v>32781</v>
      </c>
      <c r="BW90">
        <f t="shared" si="18"/>
        <v>135678</v>
      </c>
      <c r="BX90" s="25">
        <f t="shared" si="10"/>
        <v>0.21518647225307208</v>
      </c>
      <c r="BY90" s="6">
        <v>5367</v>
      </c>
      <c r="BZ90">
        <f t="shared" si="24"/>
        <v>10444</v>
      </c>
      <c r="CD90">
        <f t="shared" si="19"/>
        <v>28142</v>
      </c>
      <c r="CE90">
        <f t="shared" si="20"/>
        <v>12409</v>
      </c>
      <c r="CF90">
        <f t="shared" si="21"/>
        <v>5309</v>
      </c>
      <c r="CG90">
        <f t="shared" si="22"/>
        <v>3438</v>
      </c>
      <c r="CH90">
        <f t="shared" si="23"/>
        <v>5163</v>
      </c>
      <c r="CZ90" s="88">
        <v>32752</v>
      </c>
      <c r="DA90" s="6">
        <f t="shared" si="11"/>
        <v>9138.8472222222226</v>
      </c>
      <c r="DB90" s="6">
        <f t="shared" si="17"/>
        <v>11306.5</v>
      </c>
      <c r="DC90" s="90">
        <f t="shared" si="12"/>
        <v>15811</v>
      </c>
    </row>
    <row r="91" spans="2:107" x14ac:dyDescent="0.3">
      <c r="B91" s="64" t="s">
        <v>168</v>
      </c>
      <c r="C91" s="21" t="s">
        <v>440</v>
      </c>
      <c r="D91" s="30">
        <v>44</v>
      </c>
      <c r="E91" s="30">
        <v>444</v>
      </c>
      <c r="F91" s="30">
        <v>369</v>
      </c>
      <c r="G91" s="30">
        <v>66</v>
      </c>
      <c r="H91" s="30">
        <v>3039</v>
      </c>
      <c r="I91" s="30">
        <v>382</v>
      </c>
      <c r="J91" s="30">
        <v>76</v>
      </c>
      <c r="K91" s="30">
        <v>10</v>
      </c>
      <c r="L91" s="30">
        <v>213</v>
      </c>
      <c r="M91" s="30">
        <v>108</v>
      </c>
      <c r="N91" s="30">
        <v>119</v>
      </c>
      <c r="O91" s="30">
        <v>495</v>
      </c>
      <c r="P91" s="30">
        <v>240</v>
      </c>
      <c r="Q91" s="30">
        <v>79</v>
      </c>
      <c r="R91" s="30">
        <v>70</v>
      </c>
      <c r="S91" s="30">
        <v>89</v>
      </c>
      <c r="T91" s="30">
        <v>24</v>
      </c>
      <c r="U91" s="30">
        <v>91</v>
      </c>
      <c r="V91" s="30">
        <v>24</v>
      </c>
      <c r="W91" s="30">
        <v>62</v>
      </c>
      <c r="X91" s="30">
        <v>107</v>
      </c>
      <c r="Y91" s="30">
        <v>177</v>
      </c>
      <c r="Z91" s="30">
        <v>160</v>
      </c>
      <c r="AA91" s="30">
        <v>39</v>
      </c>
      <c r="AB91" s="30">
        <v>114</v>
      </c>
      <c r="AC91" s="30">
        <v>371</v>
      </c>
      <c r="AD91" s="30">
        <v>47</v>
      </c>
      <c r="AE91" s="30">
        <v>124</v>
      </c>
      <c r="AF91" s="30">
        <v>27</v>
      </c>
      <c r="AG91" s="30">
        <v>83</v>
      </c>
      <c r="AH91" s="30">
        <v>98</v>
      </c>
      <c r="AI91" s="30">
        <v>175</v>
      </c>
      <c r="AJ91" s="30">
        <v>69</v>
      </c>
      <c r="AK91" s="30">
        <v>77</v>
      </c>
      <c r="AL91" s="30">
        <v>132</v>
      </c>
      <c r="AM91" s="30">
        <v>105</v>
      </c>
      <c r="AN91" s="30">
        <v>1225</v>
      </c>
      <c r="AO91" s="30">
        <v>102</v>
      </c>
      <c r="AP91" s="30">
        <v>11</v>
      </c>
      <c r="AQ91" s="30">
        <v>38</v>
      </c>
      <c r="AR91" s="30">
        <v>35</v>
      </c>
      <c r="AS91" s="30">
        <v>71</v>
      </c>
      <c r="AT91" s="30">
        <v>551</v>
      </c>
      <c r="AU91" s="30">
        <v>214</v>
      </c>
      <c r="AV91" s="30">
        <v>14</v>
      </c>
      <c r="AW91" s="30">
        <v>120</v>
      </c>
      <c r="AX91" s="30">
        <v>1838</v>
      </c>
      <c r="AY91" s="30">
        <v>11</v>
      </c>
      <c r="AZ91" s="30">
        <v>107</v>
      </c>
      <c r="BA91" s="30">
        <v>76</v>
      </c>
      <c r="BB91" s="30">
        <v>18</v>
      </c>
      <c r="BC91" s="30">
        <v>10</v>
      </c>
      <c r="BD91" s="30">
        <v>59</v>
      </c>
      <c r="BE91" s="30">
        <v>0</v>
      </c>
      <c r="BF91" s="30">
        <v>1</v>
      </c>
      <c r="BG91" s="30">
        <v>0</v>
      </c>
      <c r="BH91" s="30">
        <v>0</v>
      </c>
      <c r="BI91" s="30">
        <v>8</v>
      </c>
      <c r="BJ91" s="30">
        <v>0</v>
      </c>
      <c r="BK91" s="30">
        <v>0</v>
      </c>
      <c r="BL91" s="30">
        <v>0</v>
      </c>
      <c r="BM91" s="30">
        <v>0</v>
      </c>
      <c r="BN91" s="30">
        <v>0</v>
      </c>
      <c r="BO91" s="31">
        <f t="shared" si="14"/>
        <v>78</v>
      </c>
      <c r="BP91" s="30">
        <v>377</v>
      </c>
      <c r="BQ91" s="31">
        <f t="shared" si="15"/>
        <v>478</v>
      </c>
      <c r="BR91" s="32">
        <v>13313</v>
      </c>
      <c r="BS91" s="30">
        <f t="shared" si="16"/>
        <v>13313</v>
      </c>
      <c r="BT91" s="30">
        <v>0</v>
      </c>
      <c r="BU91" s="42">
        <v>32809</v>
      </c>
      <c r="BW91">
        <f t="shared" si="18"/>
        <v>138181</v>
      </c>
      <c r="BX91" s="25">
        <f t="shared" si="10"/>
        <v>0.22679249973365523</v>
      </c>
      <c r="BY91" s="6">
        <v>6274</v>
      </c>
      <c r="BZ91">
        <f t="shared" si="24"/>
        <v>7039</v>
      </c>
      <c r="CD91">
        <f t="shared" si="19"/>
        <v>28942</v>
      </c>
      <c r="CE91">
        <f t="shared" si="20"/>
        <v>12622</v>
      </c>
      <c r="CF91">
        <f t="shared" si="21"/>
        <v>5454</v>
      </c>
      <c r="CG91">
        <f t="shared" si="22"/>
        <v>3520</v>
      </c>
      <c r="CH91">
        <f t="shared" si="23"/>
        <v>5200</v>
      </c>
      <c r="CZ91" s="88">
        <v>32782</v>
      </c>
      <c r="DA91" s="6">
        <f t="shared" si="11"/>
        <v>9270.1805555555547</v>
      </c>
      <c r="DB91" s="6">
        <f t="shared" si="17"/>
        <v>11515.083333333334</v>
      </c>
      <c r="DC91" s="90">
        <f t="shared" si="12"/>
        <v>13313</v>
      </c>
    </row>
    <row r="92" spans="2:107" x14ac:dyDescent="0.3">
      <c r="B92" s="64" t="s">
        <v>169</v>
      </c>
      <c r="C92" s="21" t="s">
        <v>441</v>
      </c>
      <c r="D92" s="30">
        <v>41</v>
      </c>
      <c r="E92" s="30">
        <v>369</v>
      </c>
      <c r="F92" s="30">
        <v>282</v>
      </c>
      <c r="G92" s="30">
        <v>57</v>
      </c>
      <c r="H92" s="30">
        <v>2551</v>
      </c>
      <c r="I92" s="30">
        <v>302</v>
      </c>
      <c r="J92" s="30">
        <v>47</v>
      </c>
      <c r="K92" s="30">
        <v>9</v>
      </c>
      <c r="L92" s="30">
        <v>170</v>
      </c>
      <c r="M92" s="30">
        <v>99</v>
      </c>
      <c r="N92" s="30">
        <v>125</v>
      </c>
      <c r="O92" s="30">
        <v>373</v>
      </c>
      <c r="P92" s="30">
        <v>208</v>
      </c>
      <c r="Q92" s="30">
        <v>77</v>
      </c>
      <c r="R92" s="30">
        <v>58</v>
      </c>
      <c r="S92" s="30">
        <v>74</v>
      </c>
      <c r="T92" s="30">
        <v>27</v>
      </c>
      <c r="U92" s="30">
        <v>57</v>
      </c>
      <c r="V92" s="30">
        <v>18</v>
      </c>
      <c r="W92" s="30">
        <v>60</v>
      </c>
      <c r="X92" s="30">
        <v>96</v>
      </c>
      <c r="Y92" s="30">
        <v>122</v>
      </c>
      <c r="Z92" s="30">
        <v>151</v>
      </c>
      <c r="AA92" s="30">
        <v>36</v>
      </c>
      <c r="AB92" s="30">
        <v>85</v>
      </c>
      <c r="AC92" s="30">
        <v>317</v>
      </c>
      <c r="AD92" s="30">
        <v>31</v>
      </c>
      <c r="AE92" s="30">
        <v>90</v>
      </c>
      <c r="AF92" s="30">
        <v>30</v>
      </c>
      <c r="AG92" s="30">
        <v>76</v>
      </c>
      <c r="AH92" s="30">
        <v>80</v>
      </c>
      <c r="AI92" s="30">
        <v>163</v>
      </c>
      <c r="AJ92" s="30">
        <v>76</v>
      </c>
      <c r="AK92" s="30">
        <v>66</v>
      </c>
      <c r="AL92" s="30">
        <v>128</v>
      </c>
      <c r="AM92" s="30">
        <v>72</v>
      </c>
      <c r="AN92" s="30">
        <v>1002</v>
      </c>
      <c r="AO92" s="30">
        <v>81</v>
      </c>
      <c r="AP92" s="30">
        <v>12</v>
      </c>
      <c r="AQ92" s="30">
        <v>43</v>
      </c>
      <c r="AR92" s="30">
        <v>38</v>
      </c>
      <c r="AS92" s="30">
        <v>44</v>
      </c>
      <c r="AT92" s="30">
        <v>469</v>
      </c>
      <c r="AU92" s="30">
        <v>171</v>
      </c>
      <c r="AV92" s="30">
        <v>14</v>
      </c>
      <c r="AW92" s="30">
        <v>122</v>
      </c>
      <c r="AX92" s="30">
        <v>1500</v>
      </c>
      <c r="AY92" s="30">
        <v>7</v>
      </c>
      <c r="AZ92" s="30">
        <v>85</v>
      </c>
      <c r="BA92" s="30">
        <v>70</v>
      </c>
      <c r="BB92" s="30">
        <v>11</v>
      </c>
      <c r="BC92" s="30">
        <v>15</v>
      </c>
      <c r="BD92" s="30">
        <v>65</v>
      </c>
      <c r="BE92" s="30">
        <v>1</v>
      </c>
      <c r="BF92" s="30">
        <v>0</v>
      </c>
      <c r="BG92" s="30">
        <v>1</v>
      </c>
      <c r="BH92" s="30">
        <v>0</v>
      </c>
      <c r="BI92" s="30">
        <v>6</v>
      </c>
      <c r="BJ92" s="30">
        <v>0</v>
      </c>
      <c r="BK92" s="30">
        <v>4</v>
      </c>
      <c r="BL92" s="30">
        <v>3</v>
      </c>
      <c r="BM92" s="30">
        <v>0</v>
      </c>
      <c r="BN92" s="30">
        <v>0</v>
      </c>
      <c r="BO92" s="31">
        <f t="shared" si="14"/>
        <v>95</v>
      </c>
      <c r="BP92" s="30">
        <v>322</v>
      </c>
      <c r="BQ92" s="31">
        <f t="shared" si="15"/>
        <v>398</v>
      </c>
      <c r="BR92" s="32">
        <v>11107</v>
      </c>
      <c r="BS92" s="30">
        <f t="shared" si="16"/>
        <v>11107</v>
      </c>
      <c r="BT92" s="30">
        <v>0</v>
      </c>
      <c r="BU92" s="42">
        <v>32837</v>
      </c>
      <c r="BW92">
        <f t="shared" si="18"/>
        <v>140174</v>
      </c>
      <c r="BX92" s="25">
        <f t="shared" ref="BX92:BX155" si="25">(BW92/BW80)-1</f>
        <v>0.22814211241074167</v>
      </c>
      <c r="BY92" s="6">
        <v>5518</v>
      </c>
      <c r="BZ92">
        <f t="shared" si="24"/>
        <v>5589</v>
      </c>
      <c r="CD92">
        <f t="shared" si="19"/>
        <v>29625</v>
      </c>
      <c r="CE92">
        <f t="shared" si="20"/>
        <v>12689</v>
      </c>
      <c r="CF92">
        <f t="shared" si="21"/>
        <v>5575</v>
      </c>
      <c r="CG92">
        <f t="shared" si="22"/>
        <v>3562</v>
      </c>
      <c r="CH92">
        <f t="shared" si="23"/>
        <v>5242</v>
      </c>
      <c r="CZ92" s="88">
        <v>32813</v>
      </c>
      <c r="DA92" s="6">
        <f t="shared" si="11"/>
        <v>9417.2916666666661</v>
      </c>
      <c r="DB92" s="6">
        <f t="shared" si="17"/>
        <v>11681.166666666666</v>
      </c>
      <c r="DC92" s="90">
        <f t="shared" si="12"/>
        <v>11107</v>
      </c>
    </row>
    <row r="93" spans="2:107" x14ac:dyDescent="0.3">
      <c r="B93" s="64" t="s">
        <v>170</v>
      </c>
      <c r="C93" s="21" t="s">
        <v>442</v>
      </c>
      <c r="D93" s="30">
        <v>51</v>
      </c>
      <c r="E93" s="30">
        <v>458</v>
      </c>
      <c r="F93" s="30">
        <v>390</v>
      </c>
      <c r="G93" s="30">
        <v>50</v>
      </c>
      <c r="H93" s="30">
        <v>3073</v>
      </c>
      <c r="I93" s="30">
        <v>365</v>
      </c>
      <c r="J93" s="30">
        <v>53</v>
      </c>
      <c r="K93" s="30">
        <v>12</v>
      </c>
      <c r="L93" s="30">
        <v>216</v>
      </c>
      <c r="M93" s="30">
        <v>130</v>
      </c>
      <c r="N93" s="30">
        <v>178</v>
      </c>
      <c r="O93" s="30">
        <v>509</v>
      </c>
      <c r="P93" s="30">
        <v>252</v>
      </c>
      <c r="Q93" s="30">
        <v>75</v>
      </c>
      <c r="R93" s="30">
        <v>68</v>
      </c>
      <c r="S93" s="30">
        <v>91</v>
      </c>
      <c r="T93" s="30">
        <v>28</v>
      </c>
      <c r="U93" s="30">
        <v>90</v>
      </c>
      <c r="V93" s="30">
        <v>15</v>
      </c>
      <c r="W93" s="30">
        <v>70</v>
      </c>
      <c r="X93" s="30">
        <v>133</v>
      </c>
      <c r="Y93" s="30">
        <v>181</v>
      </c>
      <c r="Z93" s="30">
        <v>182</v>
      </c>
      <c r="AA93" s="30">
        <v>33</v>
      </c>
      <c r="AB93" s="30">
        <v>94</v>
      </c>
      <c r="AC93" s="30">
        <v>349</v>
      </c>
      <c r="AD93" s="30">
        <v>62</v>
      </c>
      <c r="AE93" s="30">
        <v>152</v>
      </c>
      <c r="AF93" s="30">
        <v>31</v>
      </c>
      <c r="AG93" s="30">
        <v>107</v>
      </c>
      <c r="AH93" s="30">
        <v>110</v>
      </c>
      <c r="AI93" s="30">
        <v>181</v>
      </c>
      <c r="AJ93" s="30">
        <v>79</v>
      </c>
      <c r="AK93" s="30">
        <v>61</v>
      </c>
      <c r="AL93" s="30">
        <v>130</v>
      </c>
      <c r="AM93" s="30">
        <v>113</v>
      </c>
      <c r="AN93" s="30">
        <v>1327</v>
      </c>
      <c r="AO93" s="30">
        <v>110</v>
      </c>
      <c r="AP93" s="30">
        <v>11</v>
      </c>
      <c r="AQ93" s="30">
        <v>41</v>
      </c>
      <c r="AR93" s="30">
        <v>49</v>
      </c>
      <c r="AS93" s="30">
        <v>87</v>
      </c>
      <c r="AT93" s="30">
        <v>562</v>
      </c>
      <c r="AU93" s="30">
        <v>228</v>
      </c>
      <c r="AV93" s="30">
        <v>24</v>
      </c>
      <c r="AW93" s="30">
        <v>132</v>
      </c>
      <c r="AX93" s="30">
        <v>2000</v>
      </c>
      <c r="AY93" s="30">
        <v>16</v>
      </c>
      <c r="AZ93" s="30">
        <v>113</v>
      </c>
      <c r="BA93" s="30">
        <v>81</v>
      </c>
      <c r="BB93" s="30">
        <v>10</v>
      </c>
      <c r="BC93" s="30">
        <v>4</v>
      </c>
      <c r="BD93" s="30">
        <v>67</v>
      </c>
      <c r="BE93" s="30">
        <v>1</v>
      </c>
      <c r="BF93" s="30">
        <v>0</v>
      </c>
      <c r="BG93" s="30">
        <v>1</v>
      </c>
      <c r="BH93" s="30">
        <v>0</v>
      </c>
      <c r="BI93" s="30">
        <v>12</v>
      </c>
      <c r="BJ93" s="30">
        <v>0</v>
      </c>
      <c r="BK93" s="30">
        <v>4</v>
      </c>
      <c r="BL93" s="30">
        <v>1</v>
      </c>
      <c r="BM93" s="30">
        <v>0</v>
      </c>
      <c r="BN93" s="30">
        <v>1</v>
      </c>
      <c r="BO93" s="31">
        <f t="shared" si="14"/>
        <v>91</v>
      </c>
      <c r="BP93" s="30">
        <v>394</v>
      </c>
      <c r="BQ93" s="31">
        <f t="shared" si="15"/>
        <v>549</v>
      </c>
      <c r="BR93" s="32">
        <v>13997</v>
      </c>
      <c r="BS93" s="30">
        <f t="shared" si="16"/>
        <v>13997</v>
      </c>
      <c r="BT93" s="30">
        <v>0</v>
      </c>
      <c r="BU93" s="42">
        <v>32872</v>
      </c>
      <c r="BW93">
        <f t="shared" si="18"/>
        <v>143400</v>
      </c>
      <c r="BX93" s="25">
        <f t="shared" si="25"/>
        <v>0.23283784829388643</v>
      </c>
      <c r="BY93" s="6">
        <v>4798</v>
      </c>
      <c r="BZ93">
        <f t="shared" si="24"/>
        <v>9199</v>
      </c>
      <c r="CD93">
        <f t="shared" si="19"/>
        <v>30521</v>
      </c>
      <c r="CE93">
        <f t="shared" si="20"/>
        <v>12986</v>
      </c>
      <c r="CF93">
        <f t="shared" si="21"/>
        <v>5692</v>
      </c>
      <c r="CG93">
        <f t="shared" si="22"/>
        <v>3681</v>
      </c>
      <c r="CH93">
        <f t="shared" si="23"/>
        <v>5338</v>
      </c>
      <c r="CZ93" s="88">
        <v>32843</v>
      </c>
      <c r="DA93" s="6">
        <f t="shared" si="11"/>
        <v>9628.4027777777774</v>
      </c>
      <c r="DB93" s="6">
        <f t="shared" si="17"/>
        <v>11950</v>
      </c>
      <c r="DC93" s="90">
        <f t="shared" si="12"/>
        <v>13997</v>
      </c>
    </row>
    <row r="94" spans="2:107" x14ac:dyDescent="0.3">
      <c r="B94" s="64" t="s">
        <v>171</v>
      </c>
      <c r="C94" s="21" t="s">
        <v>443</v>
      </c>
      <c r="D94" s="30">
        <v>54</v>
      </c>
      <c r="E94" s="30">
        <v>405</v>
      </c>
      <c r="F94" s="30">
        <v>352</v>
      </c>
      <c r="G94" s="30">
        <v>68</v>
      </c>
      <c r="H94" s="30">
        <v>2751</v>
      </c>
      <c r="I94" s="30">
        <v>364</v>
      </c>
      <c r="J94" s="30">
        <v>41</v>
      </c>
      <c r="K94" s="30">
        <v>11</v>
      </c>
      <c r="L94" s="30">
        <v>173</v>
      </c>
      <c r="M94" s="30">
        <v>118</v>
      </c>
      <c r="N94" s="30">
        <v>127</v>
      </c>
      <c r="O94" s="30">
        <v>400</v>
      </c>
      <c r="P94" s="30">
        <v>175</v>
      </c>
      <c r="Q94" s="30">
        <v>52</v>
      </c>
      <c r="R94" s="30">
        <v>60</v>
      </c>
      <c r="S94" s="30">
        <v>102</v>
      </c>
      <c r="T94" s="30">
        <v>35</v>
      </c>
      <c r="U94" s="30">
        <v>81</v>
      </c>
      <c r="V94" s="30">
        <v>19</v>
      </c>
      <c r="W94" s="30">
        <v>54</v>
      </c>
      <c r="X94" s="30">
        <v>80</v>
      </c>
      <c r="Y94" s="30">
        <v>118</v>
      </c>
      <c r="Z94" s="30">
        <v>154</v>
      </c>
      <c r="AA94" s="30">
        <v>34</v>
      </c>
      <c r="AB94" s="30">
        <v>96</v>
      </c>
      <c r="AC94" s="30">
        <v>354</v>
      </c>
      <c r="AD94" s="30">
        <v>52</v>
      </c>
      <c r="AE94" s="30">
        <v>144</v>
      </c>
      <c r="AF94" s="30">
        <v>35</v>
      </c>
      <c r="AG94" s="30">
        <v>77</v>
      </c>
      <c r="AH94" s="30">
        <v>93</v>
      </c>
      <c r="AI94" s="30">
        <v>157</v>
      </c>
      <c r="AJ94" s="30">
        <v>80</v>
      </c>
      <c r="AK94" s="30">
        <v>59</v>
      </c>
      <c r="AL94" s="30">
        <v>109</v>
      </c>
      <c r="AM94" s="30">
        <v>64</v>
      </c>
      <c r="AN94" s="30">
        <v>1092</v>
      </c>
      <c r="AO94" s="30">
        <v>98</v>
      </c>
      <c r="AP94" s="30">
        <v>17</v>
      </c>
      <c r="AQ94" s="30">
        <v>47</v>
      </c>
      <c r="AR94" s="30">
        <v>44</v>
      </c>
      <c r="AS94" s="30">
        <v>69</v>
      </c>
      <c r="AT94" s="30">
        <v>460</v>
      </c>
      <c r="AU94" s="30">
        <v>170</v>
      </c>
      <c r="AV94" s="30">
        <v>9</v>
      </c>
      <c r="AW94" s="30">
        <v>104</v>
      </c>
      <c r="AX94" s="30">
        <v>1583</v>
      </c>
      <c r="AY94" s="30">
        <v>19</v>
      </c>
      <c r="AZ94" s="30">
        <v>87</v>
      </c>
      <c r="BA94" s="30">
        <v>78</v>
      </c>
      <c r="BB94" s="30">
        <v>7</v>
      </c>
      <c r="BC94" s="30">
        <v>14</v>
      </c>
      <c r="BD94" s="30">
        <v>64</v>
      </c>
      <c r="BE94" s="30">
        <v>0</v>
      </c>
      <c r="BF94" s="30">
        <v>0</v>
      </c>
      <c r="BG94" s="30">
        <v>0</v>
      </c>
      <c r="BH94" s="30">
        <v>0</v>
      </c>
      <c r="BI94" s="30">
        <v>7</v>
      </c>
      <c r="BJ94" s="30">
        <v>1</v>
      </c>
      <c r="BK94" s="30">
        <v>4</v>
      </c>
      <c r="BL94" s="30">
        <v>3</v>
      </c>
      <c r="BM94" s="30">
        <v>0</v>
      </c>
      <c r="BN94" s="30">
        <v>0</v>
      </c>
      <c r="BO94" s="31">
        <f t="shared" si="14"/>
        <v>93</v>
      </c>
      <c r="BP94" s="30">
        <v>391</v>
      </c>
      <c r="BQ94" s="31">
        <f t="shared" si="15"/>
        <v>405</v>
      </c>
      <c r="BR94" s="32">
        <v>11921</v>
      </c>
      <c r="BS94" s="30">
        <f t="shared" si="16"/>
        <v>11921</v>
      </c>
      <c r="BT94" s="30">
        <v>0</v>
      </c>
      <c r="BU94" s="42">
        <v>32900</v>
      </c>
      <c r="BW94">
        <f t="shared" si="18"/>
        <v>145352</v>
      </c>
      <c r="BX94" s="25">
        <f t="shared" si="25"/>
        <v>0.22992046031477398</v>
      </c>
      <c r="BY94" s="6">
        <v>5107</v>
      </c>
      <c r="BZ94">
        <f t="shared" si="24"/>
        <v>6814</v>
      </c>
      <c r="CD94">
        <f t="shared" si="19"/>
        <v>31276</v>
      </c>
      <c r="CE94">
        <f t="shared" si="20"/>
        <v>13166</v>
      </c>
      <c r="CF94">
        <f t="shared" si="21"/>
        <v>5783</v>
      </c>
      <c r="CG94">
        <f t="shared" si="22"/>
        <v>3794</v>
      </c>
      <c r="CH94">
        <f t="shared" si="23"/>
        <v>5346</v>
      </c>
      <c r="CZ94" s="88">
        <v>32874</v>
      </c>
      <c r="DA94" s="6">
        <f t="shared" si="11"/>
        <v>9794.2638888888887</v>
      </c>
      <c r="DB94" s="6">
        <f t="shared" si="17"/>
        <v>12112.666666666666</v>
      </c>
      <c r="DC94" s="90">
        <f t="shared" si="12"/>
        <v>11921</v>
      </c>
    </row>
    <row r="95" spans="2:107" x14ac:dyDescent="0.3">
      <c r="B95" s="64" t="s">
        <v>172</v>
      </c>
      <c r="C95" s="21" t="s">
        <v>444</v>
      </c>
      <c r="D95" s="30">
        <v>49</v>
      </c>
      <c r="E95" s="30">
        <v>328</v>
      </c>
      <c r="F95" s="30">
        <v>317</v>
      </c>
      <c r="G95" s="30">
        <v>44</v>
      </c>
      <c r="H95" s="30">
        <v>2493</v>
      </c>
      <c r="I95" s="30">
        <v>258</v>
      </c>
      <c r="J95" s="30">
        <v>46</v>
      </c>
      <c r="K95" s="30">
        <v>10</v>
      </c>
      <c r="L95" s="30">
        <v>170</v>
      </c>
      <c r="M95" s="30">
        <v>76</v>
      </c>
      <c r="N95" s="30">
        <v>122</v>
      </c>
      <c r="O95" s="30">
        <v>359</v>
      </c>
      <c r="P95" s="30">
        <v>162</v>
      </c>
      <c r="Q95" s="30">
        <v>76</v>
      </c>
      <c r="R95" s="30">
        <v>51</v>
      </c>
      <c r="S95" s="30">
        <v>84</v>
      </c>
      <c r="T95" s="30">
        <v>21</v>
      </c>
      <c r="U95" s="30">
        <v>75</v>
      </c>
      <c r="V95" s="30">
        <v>13</v>
      </c>
      <c r="W95" s="30">
        <v>73</v>
      </c>
      <c r="X95" s="30">
        <v>88</v>
      </c>
      <c r="Y95" s="30">
        <v>141</v>
      </c>
      <c r="Z95" s="30">
        <v>123</v>
      </c>
      <c r="AA95" s="30">
        <v>22</v>
      </c>
      <c r="AB95" s="30">
        <v>86</v>
      </c>
      <c r="AC95" s="30">
        <v>289</v>
      </c>
      <c r="AD95" s="30">
        <v>38</v>
      </c>
      <c r="AE95" s="30">
        <v>108</v>
      </c>
      <c r="AF95" s="30">
        <v>20</v>
      </c>
      <c r="AG95" s="30">
        <v>89</v>
      </c>
      <c r="AH95" s="30">
        <v>72</v>
      </c>
      <c r="AI95" s="30">
        <v>128</v>
      </c>
      <c r="AJ95" s="30">
        <v>71</v>
      </c>
      <c r="AK95" s="30">
        <v>60</v>
      </c>
      <c r="AL95" s="30">
        <v>87</v>
      </c>
      <c r="AM95" s="30">
        <v>76</v>
      </c>
      <c r="AN95" s="30">
        <v>917</v>
      </c>
      <c r="AO95" s="30">
        <v>78</v>
      </c>
      <c r="AP95" s="30">
        <v>9</v>
      </c>
      <c r="AQ95" s="30">
        <v>39</v>
      </c>
      <c r="AR95" s="30">
        <v>36</v>
      </c>
      <c r="AS95" s="30">
        <v>47</v>
      </c>
      <c r="AT95" s="30">
        <v>398</v>
      </c>
      <c r="AU95" s="30">
        <v>160</v>
      </c>
      <c r="AV95" s="30">
        <v>8</v>
      </c>
      <c r="AW95" s="30">
        <v>103</v>
      </c>
      <c r="AX95" s="30">
        <v>1560</v>
      </c>
      <c r="AY95" s="30">
        <v>8</v>
      </c>
      <c r="AZ95" s="30">
        <v>62</v>
      </c>
      <c r="BA95" s="30">
        <v>75</v>
      </c>
      <c r="BB95" s="30">
        <v>6</v>
      </c>
      <c r="BC95" s="30">
        <v>9</v>
      </c>
      <c r="BD95" s="30">
        <v>53</v>
      </c>
      <c r="BE95" s="30">
        <v>4</v>
      </c>
      <c r="BF95" s="30">
        <v>0</v>
      </c>
      <c r="BG95" s="30">
        <v>0</v>
      </c>
      <c r="BH95" s="30">
        <v>0</v>
      </c>
      <c r="BI95" s="30">
        <v>5</v>
      </c>
      <c r="BJ95" s="30">
        <v>0</v>
      </c>
      <c r="BK95" s="30">
        <v>1</v>
      </c>
      <c r="BL95" s="30">
        <v>4</v>
      </c>
      <c r="BM95" s="30">
        <v>0</v>
      </c>
      <c r="BN95" s="30">
        <v>2</v>
      </c>
      <c r="BO95" s="31">
        <f t="shared" si="14"/>
        <v>78</v>
      </c>
      <c r="BP95" s="30">
        <v>385</v>
      </c>
      <c r="BQ95" s="31">
        <f t="shared" si="15"/>
        <v>399</v>
      </c>
      <c r="BR95" s="32">
        <v>10693</v>
      </c>
      <c r="BS95" s="30">
        <f t="shared" si="16"/>
        <v>10693</v>
      </c>
      <c r="BT95" s="30">
        <v>0</v>
      </c>
      <c r="BU95" s="42">
        <v>32928</v>
      </c>
      <c r="BW95">
        <f t="shared" si="18"/>
        <v>147679</v>
      </c>
      <c r="BX95" s="25">
        <f t="shared" si="25"/>
        <v>0.25006560180129855</v>
      </c>
      <c r="BY95" s="6">
        <v>4160</v>
      </c>
      <c r="BZ95">
        <f t="shared" si="24"/>
        <v>6533</v>
      </c>
      <c r="CD95">
        <f t="shared" si="19"/>
        <v>32173</v>
      </c>
      <c r="CE95">
        <f t="shared" si="20"/>
        <v>13360</v>
      </c>
      <c r="CF95">
        <f t="shared" si="21"/>
        <v>5876</v>
      </c>
      <c r="CG95">
        <f t="shared" si="22"/>
        <v>3906</v>
      </c>
      <c r="CH95">
        <f t="shared" si="23"/>
        <v>5402</v>
      </c>
      <c r="CZ95" s="88">
        <v>32905</v>
      </c>
      <c r="DA95" s="6">
        <f t="shared" si="11"/>
        <v>9934.5694444444453</v>
      </c>
      <c r="DB95" s="6">
        <f t="shared" si="17"/>
        <v>12306.583333333334</v>
      </c>
      <c r="DC95" s="90">
        <f t="shared" si="12"/>
        <v>10693</v>
      </c>
    </row>
    <row r="96" spans="2:107" x14ac:dyDescent="0.3">
      <c r="B96" s="64" t="s">
        <v>173</v>
      </c>
      <c r="C96" s="21" t="s">
        <v>445</v>
      </c>
      <c r="D96" s="30">
        <v>48</v>
      </c>
      <c r="E96" s="30">
        <v>457</v>
      </c>
      <c r="F96" s="30">
        <v>446</v>
      </c>
      <c r="G96" s="30">
        <v>76</v>
      </c>
      <c r="H96" s="30">
        <v>3417</v>
      </c>
      <c r="I96" s="30">
        <v>432</v>
      </c>
      <c r="J96" s="30">
        <v>54</v>
      </c>
      <c r="K96" s="30">
        <v>8</v>
      </c>
      <c r="L96" s="30">
        <v>236</v>
      </c>
      <c r="M96" s="30">
        <v>122</v>
      </c>
      <c r="N96" s="30">
        <v>165</v>
      </c>
      <c r="O96" s="30">
        <v>571</v>
      </c>
      <c r="P96" s="30">
        <v>226</v>
      </c>
      <c r="Q96" s="30">
        <v>81</v>
      </c>
      <c r="R96" s="30">
        <v>73</v>
      </c>
      <c r="S96" s="30">
        <v>101</v>
      </c>
      <c r="T96" s="30">
        <v>31</v>
      </c>
      <c r="U96" s="30">
        <v>96</v>
      </c>
      <c r="V96" s="30">
        <v>28</v>
      </c>
      <c r="W96" s="30">
        <v>76</v>
      </c>
      <c r="X96" s="30">
        <v>124</v>
      </c>
      <c r="Y96" s="30">
        <v>175</v>
      </c>
      <c r="Z96" s="30">
        <v>182</v>
      </c>
      <c r="AA96" s="30">
        <v>44</v>
      </c>
      <c r="AB96" s="30">
        <v>117</v>
      </c>
      <c r="AC96" s="30">
        <v>458</v>
      </c>
      <c r="AD96" s="30">
        <v>55</v>
      </c>
      <c r="AE96" s="30">
        <v>167</v>
      </c>
      <c r="AF96" s="30">
        <v>42</v>
      </c>
      <c r="AG96" s="30">
        <v>104</v>
      </c>
      <c r="AH96" s="30">
        <v>110</v>
      </c>
      <c r="AI96" s="30">
        <v>192</v>
      </c>
      <c r="AJ96" s="30">
        <v>89</v>
      </c>
      <c r="AK96" s="30">
        <v>84</v>
      </c>
      <c r="AL96" s="30">
        <v>153</v>
      </c>
      <c r="AM96" s="30">
        <v>117</v>
      </c>
      <c r="AN96" s="30">
        <v>1320</v>
      </c>
      <c r="AO96" s="30">
        <v>127</v>
      </c>
      <c r="AP96" s="30">
        <v>17</v>
      </c>
      <c r="AQ96" s="30">
        <v>49</v>
      </c>
      <c r="AR96" s="30">
        <v>68</v>
      </c>
      <c r="AS96" s="30">
        <v>74</v>
      </c>
      <c r="AT96" s="30">
        <v>554</v>
      </c>
      <c r="AU96" s="30">
        <v>222</v>
      </c>
      <c r="AV96" s="30">
        <v>20</v>
      </c>
      <c r="AW96" s="30">
        <v>156</v>
      </c>
      <c r="AX96" s="30">
        <v>2180</v>
      </c>
      <c r="AY96" s="30">
        <v>8</v>
      </c>
      <c r="AZ96" s="30">
        <v>85</v>
      </c>
      <c r="BA96" s="30">
        <v>98</v>
      </c>
      <c r="BB96" s="30">
        <v>16</v>
      </c>
      <c r="BC96" s="30">
        <v>16</v>
      </c>
      <c r="BD96" s="30">
        <v>75</v>
      </c>
      <c r="BE96" s="30">
        <v>1</v>
      </c>
      <c r="BF96" s="30">
        <v>0</v>
      </c>
      <c r="BG96" s="30">
        <v>0</v>
      </c>
      <c r="BH96" s="30">
        <v>0</v>
      </c>
      <c r="BI96" s="30">
        <v>10</v>
      </c>
      <c r="BJ96" s="30">
        <v>0</v>
      </c>
      <c r="BK96" s="30">
        <v>1</v>
      </c>
      <c r="BL96" s="30">
        <v>1</v>
      </c>
      <c r="BM96" s="30">
        <v>0</v>
      </c>
      <c r="BN96" s="30">
        <v>1</v>
      </c>
      <c r="BO96" s="31">
        <f t="shared" si="14"/>
        <v>105</v>
      </c>
      <c r="BP96" s="30">
        <v>492</v>
      </c>
      <c r="BQ96" s="31">
        <f t="shared" si="15"/>
        <v>519</v>
      </c>
      <c r="BR96" s="32">
        <v>15067</v>
      </c>
      <c r="BS96" s="30">
        <f t="shared" si="16"/>
        <v>15067</v>
      </c>
      <c r="BT96" s="30">
        <v>0</v>
      </c>
      <c r="BU96" s="42">
        <v>32963</v>
      </c>
      <c r="BW96">
        <f t="shared" si="18"/>
        <v>152052</v>
      </c>
      <c r="BX96" s="25">
        <f t="shared" si="25"/>
        <v>0.28704926358557636</v>
      </c>
      <c r="BY96" s="6">
        <v>4447</v>
      </c>
      <c r="BZ96">
        <f t="shared" si="24"/>
        <v>10620</v>
      </c>
      <c r="CD96">
        <f t="shared" si="19"/>
        <v>33468</v>
      </c>
      <c r="CE96">
        <f t="shared" si="20"/>
        <v>13699</v>
      </c>
      <c r="CF96">
        <f t="shared" si="21"/>
        <v>6033</v>
      </c>
      <c r="CG96">
        <f t="shared" si="22"/>
        <v>4104</v>
      </c>
      <c r="CH96">
        <f t="shared" si="23"/>
        <v>5558</v>
      </c>
      <c r="CZ96" s="88">
        <v>32933</v>
      </c>
      <c r="DA96" s="6">
        <f t="shared" si="11"/>
        <v>10181.569444444445</v>
      </c>
      <c r="DB96" s="6">
        <f t="shared" si="17"/>
        <v>12671</v>
      </c>
      <c r="DC96" s="90">
        <f t="shared" si="12"/>
        <v>15067</v>
      </c>
    </row>
    <row r="97" spans="2:107" x14ac:dyDescent="0.3">
      <c r="B97" s="64" t="s">
        <v>174</v>
      </c>
      <c r="C97" s="21" t="s">
        <v>446</v>
      </c>
      <c r="D97" s="30">
        <v>38</v>
      </c>
      <c r="E97" s="30">
        <v>346</v>
      </c>
      <c r="F97" s="30">
        <v>361</v>
      </c>
      <c r="G97" s="30">
        <v>47</v>
      </c>
      <c r="H97" s="30">
        <v>2607</v>
      </c>
      <c r="I97" s="30">
        <v>342</v>
      </c>
      <c r="J97" s="30">
        <v>46</v>
      </c>
      <c r="K97" s="30">
        <v>10</v>
      </c>
      <c r="L97" s="30">
        <v>155</v>
      </c>
      <c r="M97" s="30">
        <v>112</v>
      </c>
      <c r="N97" s="30">
        <v>136</v>
      </c>
      <c r="O97" s="30">
        <v>410</v>
      </c>
      <c r="P97" s="30">
        <v>166</v>
      </c>
      <c r="Q97" s="30">
        <v>60</v>
      </c>
      <c r="R97" s="30">
        <v>63</v>
      </c>
      <c r="S97" s="30">
        <v>86</v>
      </c>
      <c r="T97" s="30">
        <v>32</v>
      </c>
      <c r="U97" s="30">
        <v>98</v>
      </c>
      <c r="V97" s="30">
        <v>17</v>
      </c>
      <c r="W97" s="30">
        <v>41</v>
      </c>
      <c r="X97" s="30">
        <v>101</v>
      </c>
      <c r="Y97" s="30">
        <v>149</v>
      </c>
      <c r="Z97" s="30">
        <v>133</v>
      </c>
      <c r="AA97" s="30">
        <v>27</v>
      </c>
      <c r="AB97" s="30">
        <v>77</v>
      </c>
      <c r="AC97" s="30">
        <v>333</v>
      </c>
      <c r="AD97" s="30">
        <v>51</v>
      </c>
      <c r="AE97" s="30">
        <v>138</v>
      </c>
      <c r="AF97" s="30">
        <v>15</v>
      </c>
      <c r="AG97" s="30">
        <v>62</v>
      </c>
      <c r="AH97" s="30">
        <v>90</v>
      </c>
      <c r="AI97" s="30">
        <v>142</v>
      </c>
      <c r="AJ97" s="30">
        <v>61</v>
      </c>
      <c r="AK97" s="30">
        <v>48</v>
      </c>
      <c r="AL97" s="30">
        <v>99</v>
      </c>
      <c r="AM97" s="30">
        <v>77</v>
      </c>
      <c r="AN97" s="30">
        <v>1108</v>
      </c>
      <c r="AO97" s="30">
        <v>87</v>
      </c>
      <c r="AP97" s="30">
        <v>7</v>
      </c>
      <c r="AQ97" s="30">
        <v>36</v>
      </c>
      <c r="AR97" s="30">
        <v>34</v>
      </c>
      <c r="AS97" s="30">
        <v>66</v>
      </c>
      <c r="AT97" s="30">
        <v>489</v>
      </c>
      <c r="AU97" s="30">
        <v>165</v>
      </c>
      <c r="AV97" s="30">
        <v>20</v>
      </c>
      <c r="AW97" s="30">
        <v>102</v>
      </c>
      <c r="AX97" s="30">
        <v>1572</v>
      </c>
      <c r="AY97" s="30">
        <v>15</v>
      </c>
      <c r="AZ97" s="30">
        <v>67</v>
      </c>
      <c r="BA97" s="30">
        <v>52</v>
      </c>
      <c r="BB97" s="30">
        <v>16</v>
      </c>
      <c r="BC97" s="30">
        <v>12</v>
      </c>
      <c r="BD97" s="30">
        <v>56</v>
      </c>
      <c r="BE97" s="30">
        <v>3</v>
      </c>
      <c r="BF97" s="30">
        <v>0</v>
      </c>
      <c r="BG97" s="30">
        <v>0</v>
      </c>
      <c r="BH97" s="30">
        <v>0</v>
      </c>
      <c r="BI97" s="30">
        <v>9</v>
      </c>
      <c r="BJ97" s="30">
        <v>0</v>
      </c>
      <c r="BK97" s="30">
        <v>4</v>
      </c>
      <c r="BL97" s="30">
        <v>3</v>
      </c>
      <c r="BM97" s="30">
        <v>0</v>
      </c>
      <c r="BN97" s="30">
        <v>0</v>
      </c>
      <c r="BO97" s="31">
        <f t="shared" si="14"/>
        <v>87</v>
      </c>
      <c r="BP97" s="30">
        <v>313</v>
      </c>
      <c r="BQ97" s="31">
        <f t="shared" si="15"/>
        <v>438</v>
      </c>
      <c r="BR97" s="32">
        <v>11450</v>
      </c>
      <c r="BS97" s="30">
        <f t="shared" si="16"/>
        <v>11450</v>
      </c>
      <c r="BT97" s="30">
        <v>0</v>
      </c>
      <c r="BU97" s="42">
        <v>32991</v>
      </c>
      <c r="BW97">
        <f t="shared" si="18"/>
        <v>149239</v>
      </c>
      <c r="BX97" s="25">
        <f t="shared" si="25"/>
        <v>0.20419097415539045</v>
      </c>
      <c r="BY97" s="6">
        <v>5376</v>
      </c>
      <c r="BZ97">
        <f t="shared" si="24"/>
        <v>6074</v>
      </c>
      <c r="CD97">
        <f t="shared" si="19"/>
        <v>33321</v>
      </c>
      <c r="CE97">
        <f t="shared" si="20"/>
        <v>13489</v>
      </c>
      <c r="CF97">
        <f t="shared" si="21"/>
        <v>5969</v>
      </c>
      <c r="CG97">
        <f t="shared" si="22"/>
        <v>4123</v>
      </c>
      <c r="CH97">
        <f t="shared" si="23"/>
        <v>5425</v>
      </c>
      <c r="CZ97" s="88">
        <v>32964</v>
      </c>
      <c r="DA97" s="6">
        <f t="shared" si="11"/>
        <v>10306.597222222223</v>
      </c>
      <c r="DB97" s="6">
        <f t="shared" si="17"/>
        <v>12436.583333333334</v>
      </c>
      <c r="DC97" s="90">
        <f t="shared" si="12"/>
        <v>11450</v>
      </c>
    </row>
    <row r="98" spans="2:107" x14ac:dyDescent="0.3">
      <c r="B98" s="64" t="s">
        <v>175</v>
      </c>
      <c r="C98" s="21" t="s">
        <v>447</v>
      </c>
      <c r="D98" s="30">
        <v>44</v>
      </c>
      <c r="E98" s="30">
        <v>298</v>
      </c>
      <c r="F98" s="30">
        <v>314</v>
      </c>
      <c r="G98" s="30">
        <v>37</v>
      </c>
      <c r="H98" s="30">
        <v>2354</v>
      </c>
      <c r="I98" s="30">
        <v>272</v>
      </c>
      <c r="J98" s="30">
        <v>41</v>
      </c>
      <c r="K98" s="30">
        <v>8</v>
      </c>
      <c r="L98" s="30">
        <v>170</v>
      </c>
      <c r="M98" s="30">
        <v>97</v>
      </c>
      <c r="N98" s="30">
        <v>103</v>
      </c>
      <c r="O98" s="30">
        <v>352</v>
      </c>
      <c r="P98" s="30">
        <v>184</v>
      </c>
      <c r="Q98" s="30">
        <v>54</v>
      </c>
      <c r="R98" s="30">
        <v>68</v>
      </c>
      <c r="S98" s="30">
        <v>85</v>
      </c>
      <c r="T98" s="30">
        <v>21</v>
      </c>
      <c r="U98" s="30">
        <v>77</v>
      </c>
      <c r="V98" s="30">
        <v>13</v>
      </c>
      <c r="W98" s="30">
        <v>47</v>
      </c>
      <c r="X98" s="30">
        <v>85</v>
      </c>
      <c r="Y98" s="30">
        <v>132</v>
      </c>
      <c r="Z98" s="30">
        <v>132</v>
      </c>
      <c r="AA98" s="30">
        <v>28</v>
      </c>
      <c r="AB98" s="30">
        <v>69</v>
      </c>
      <c r="AC98" s="30">
        <v>299</v>
      </c>
      <c r="AD98" s="30">
        <v>35</v>
      </c>
      <c r="AE98" s="30">
        <v>123</v>
      </c>
      <c r="AF98" s="30">
        <v>17</v>
      </c>
      <c r="AG98" s="30">
        <v>67</v>
      </c>
      <c r="AH98" s="30">
        <v>77</v>
      </c>
      <c r="AI98" s="30">
        <v>134</v>
      </c>
      <c r="AJ98" s="30">
        <v>59</v>
      </c>
      <c r="AK98" s="30">
        <v>47</v>
      </c>
      <c r="AL98" s="30">
        <v>97</v>
      </c>
      <c r="AM98" s="30">
        <v>111</v>
      </c>
      <c r="AN98" s="30">
        <v>955</v>
      </c>
      <c r="AO98" s="30">
        <v>60</v>
      </c>
      <c r="AP98" s="30">
        <v>10</v>
      </c>
      <c r="AQ98" s="30">
        <v>37</v>
      </c>
      <c r="AR98" s="30">
        <v>39</v>
      </c>
      <c r="AS98" s="30">
        <v>59</v>
      </c>
      <c r="AT98" s="30">
        <v>457</v>
      </c>
      <c r="AU98" s="30">
        <v>175</v>
      </c>
      <c r="AV98" s="30">
        <v>7</v>
      </c>
      <c r="AW98" s="30">
        <v>113</v>
      </c>
      <c r="AX98" s="30">
        <v>1542</v>
      </c>
      <c r="AY98" s="30">
        <v>11</v>
      </c>
      <c r="AZ98" s="30">
        <v>59</v>
      </c>
      <c r="BA98" s="30">
        <v>51</v>
      </c>
      <c r="BB98" s="30">
        <v>6</v>
      </c>
      <c r="BC98" s="30">
        <v>10</v>
      </c>
      <c r="BD98" s="30">
        <v>45</v>
      </c>
      <c r="BE98" s="30">
        <v>1</v>
      </c>
      <c r="BF98" s="30">
        <v>0</v>
      </c>
      <c r="BG98" s="30">
        <v>0</v>
      </c>
      <c r="BH98" s="30">
        <v>0</v>
      </c>
      <c r="BI98" s="30">
        <v>5</v>
      </c>
      <c r="BJ98" s="30">
        <v>0</v>
      </c>
      <c r="BK98" s="30">
        <v>1</v>
      </c>
      <c r="BL98" s="30">
        <v>0</v>
      </c>
      <c r="BM98" s="30">
        <v>0</v>
      </c>
      <c r="BN98" s="30">
        <v>0</v>
      </c>
      <c r="BO98" s="31">
        <f t="shared" si="14"/>
        <v>62</v>
      </c>
      <c r="BP98" s="30">
        <v>321</v>
      </c>
      <c r="BQ98" s="31">
        <f t="shared" si="15"/>
        <v>422</v>
      </c>
      <c r="BR98" s="32">
        <v>10537</v>
      </c>
      <c r="BS98" s="30">
        <f t="shared" si="16"/>
        <v>10537</v>
      </c>
      <c r="BT98" s="30">
        <v>0</v>
      </c>
      <c r="BU98" s="42">
        <v>33019</v>
      </c>
      <c r="BW98">
        <f t="shared" si="18"/>
        <v>149385</v>
      </c>
      <c r="BX98" s="25">
        <f t="shared" si="25"/>
        <v>0.1859340764027817</v>
      </c>
      <c r="BY98" s="6">
        <v>4117</v>
      </c>
      <c r="BZ98">
        <f t="shared" si="24"/>
        <v>6420</v>
      </c>
      <c r="CD98">
        <f t="shared" si="19"/>
        <v>33572</v>
      </c>
      <c r="CE98">
        <f t="shared" si="20"/>
        <v>13547</v>
      </c>
      <c r="CF98">
        <f t="shared" si="21"/>
        <v>6003</v>
      </c>
      <c r="CG98">
        <f t="shared" si="22"/>
        <v>4173</v>
      </c>
      <c r="CH98">
        <f t="shared" si="23"/>
        <v>5386</v>
      </c>
      <c r="CZ98" s="88">
        <v>32994</v>
      </c>
      <c r="DA98" s="6">
        <f t="shared" si="11"/>
        <v>10459.319444444445</v>
      </c>
      <c r="DB98" s="6">
        <f t="shared" si="17"/>
        <v>12448.75</v>
      </c>
      <c r="DC98" s="90">
        <f t="shared" si="12"/>
        <v>10537</v>
      </c>
    </row>
    <row r="99" spans="2:107" x14ac:dyDescent="0.3">
      <c r="B99" s="64" t="s">
        <v>176</v>
      </c>
      <c r="C99" s="21" t="s">
        <v>448</v>
      </c>
      <c r="D99" s="30">
        <v>69</v>
      </c>
      <c r="E99" s="30">
        <v>574</v>
      </c>
      <c r="F99" s="30">
        <v>632</v>
      </c>
      <c r="G99" s="30">
        <v>101</v>
      </c>
      <c r="H99" s="30">
        <v>4528</v>
      </c>
      <c r="I99" s="30">
        <v>549</v>
      </c>
      <c r="J99" s="30">
        <v>90</v>
      </c>
      <c r="K99" s="30">
        <v>14</v>
      </c>
      <c r="L99" s="30">
        <v>322</v>
      </c>
      <c r="M99" s="30">
        <v>181</v>
      </c>
      <c r="N99" s="30">
        <v>272</v>
      </c>
      <c r="O99" s="30">
        <v>648</v>
      </c>
      <c r="P99" s="30">
        <v>361</v>
      </c>
      <c r="Q99" s="30">
        <v>122</v>
      </c>
      <c r="R99" s="30">
        <v>120</v>
      </c>
      <c r="S99" s="30">
        <v>211</v>
      </c>
      <c r="T99" s="30">
        <v>37</v>
      </c>
      <c r="U99" s="30">
        <v>148</v>
      </c>
      <c r="V99" s="30">
        <v>35</v>
      </c>
      <c r="W99" s="30">
        <v>112</v>
      </c>
      <c r="X99" s="30">
        <v>194</v>
      </c>
      <c r="Y99" s="30">
        <v>227</v>
      </c>
      <c r="Z99" s="30">
        <v>268</v>
      </c>
      <c r="AA99" s="30">
        <v>36</v>
      </c>
      <c r="AB99" s="30">
        <v>138</v>
      </c>
      <c r="AC99" s="30">
        <v>565</v>
      </c>
      <c r="AD99" s="30">
        <v>79</v>
      </c>
      <c r="AE99" s="30">
        <v>231</v>
      </c>
      <c r="AF99" s="30">
        <v>48</v>
      </c>
      <c r="AG99" s="30">
        <v>168</v>
      </c>
      <c r="AH99" s="30">
        <v>149</v>
      </c>
      <c r="AI99" s="30">
        <v>308</v>
      </c>
      <c r="AJ99" s="30">
        <v>154</v>
      </c>
      <c r="AK99" s="30">
        <v>86</v>
      </c>
      <c r="AL99" s="30">
        <v>239</v>
      </c>
      <c r="AM99" s="30">
        <v>170</v>
      </c>
      <c r="AN99" s="30">
        <v>1627</v>
      </c>
      <c r="AO99" s="30">
        <v>170</v>
      </c>
      <c r="AP99" s="30">
        <v>27</v>
      </c>
      <c r="AQ99" s="30">
        <v>61</v>
      </c>
      <c r="AR99" s="30">
        <v>67</v>
      </c>
      <c r="AS99" s="30">
        <v>97</v>
      </c>
      <c r="AT99" s="30">
        <v>806</v>
      </c>
      <c r="AU99" s="30">
        <v>314</v>
      </c>
      <c r="AV99" s="30">
        <v>27</v>
      </c>
      <c r="AW99" s="30">
        <v>177</v>
      </c>
      <c r="AX99" s="30">
        <v>1784</v>
      </c>
      <c r="AY99" s="30">
        <v>16</v>
      </c>
      <c r="AZ99" s="30">
        <v>149</v>
      </c>
      <c r="BA99" s="30">
        <v>115</v>
      </c>
      <c r="BB99" s="30">
        <v>21</v>
      </c>
      <c r="BC99" s="30">
        <v>12</v>
      </c>
      <c r="BD99" s="30">
        <v>70</v>
      </c>
      <c r="BE99" s="30">
        <v>1</v>
      </c>
      <c r="BF99" s="30">
        <v>1</v>
      </c>
      <c r="BG99" s="30">
        <v>0</v>
      </c>
      <c r="BH99" s="30">
        <v>1</v>
      </c>
      <c r="BI99" s="30">
        <v>6</v>
      </c>
      <c r="BJ99" s="30">
        <v>0</v>
      </c>
      <c r="BK99" s="30">
        <v>1</v>
      </c>
      <c r="BL99" s="30">
        <v>0</v>
      </c>
      <c r="BM99" s="30">
        <v>0</v>
      </c>
      <c r="BN99" s="30">
        <v>0</v>
      </c>
      <c r="BO99" s="31">
        <f t="shared" si="14"/>
        <v>92</v>
      </c>
      <c r="BP99" s="30">
        <v>206</v>
      </c>
      <c r="BQ99" s="31">
        <f t="shared" si="15"/>
        <v>564</v>
      </c>
      <c r="BR99" s="35">
        <v>18506</v>
      </c>
      <c r="BS99" s="30">
        <f t="shared" si="16"/>
        <v>18506</v>
      </c>
      <c r="BT99" s="30">
        <v>0</v>
      </c>
      <c r="BU99" s="42">
        <v>33054</v>
      </c>
      <c r="BW99">
        <f t="shared" si="18"/>
        <v>157436</v>
      </c>
      <c r="BX99" s="25">
        <f t="shared" si="25"/>
        <v>0.24507501166496626</v>
      </c>
      <c r="BY99" s="6">
        <v>3770</v>
      </c>
      <c r="BZ99">
        <f t="shared" si="24"/>
        <v>14736</v>
      </c>
      <c r="CA99">
        <f>SUM(BZ88:BZ99)</f>
        <v>97307</v>
      </c>
      <c r="CD99">
        <f t="shared" si="19"/>
        <v>35890</v>
      </c>
      <c r="CE99">
        <f t="shared" si="20"/>
        <v>14234</v>
      </c>
      <c r="CF99">
        <f t="shared" si="21"/>
        <v>6375</v>
      </c>
      <c r="CG99">
        <f t="shared" si="22"/>
        <v>4558</v>
      </c>
      <c r="CH99">
        <f t="shared" si="23"/>
        <v>5608</v>
      </c>
      <c r="CZ99" s="88">
        <v>33025</v>
      </c>
      <c r="DA99" s="6">
        <f t="shared" si="11"/>
        <v>10830.513888888889</v>
      </c>
      <c r="DB99" s="6">
        <f t="shared" si="17"/>
        <v>13119.666666666666</v>
      </c>
      <c r="DC99" s="90">
        <f t="shared" si="12"/>
        <v>18506</v>
      </c>
    </row>
    <row r="100" spans="2:107" x14ac:dyDescent="0.3">
      <c r="B100" s="64" t="s">
        <v>177</v>
      </c>
      <c r="C100" s="21" t="s">
        <v>456</v>
      </c>
      <c r="D100" s="30">
        <v>52</v>
      </c>
      <c r="E100" s="30">
        <v>331</v>
      </c>
      <c r="F100" s="30">
        <v>391</v>
      </c>
      <c r="G100" s="30">
        <v>56</v>
      </c>
      <c r="H100" s="30">
        <v>3084</v>
      </c>
      <c r="I100" s="30">
        <v>372</v>
      </c>
      <c r="J100" s="30">
        <v>64</v>
      </c>
      <c r="K100" s="30">
        <v>3</v>
      </c>
      <c r="L100" s="30">
        <v>234</v>
      </c>
      <c r="M100" s="30">
        <v>108</v>
      </c>
      <c r="N100" s="30">
        <v>152</v>
      </c>
      <c r="O100" s="30">
        <v>374</v>
      </c>
      <c r="P100" s="30">
        <v>201</v>
      </c>
      <c r="Q100" s="30">
        <v>72</v>
      </c>
      <c r="R100" s="30">
        <v>88</v>
      </c>
      <c r="S100" s="30">
        <v>109</v>
      </c>
      <c r="T100" s="30">
        <v>31</v>
      </c>
      <c r="U100" s="30">
        <v>88</v>
      </c>
      <c r="V100" s="30">
        <v>26</v>
      </c>
      <c r="W100" s="30">
        <v>81</v>
      </c>
      <c r="X100" s="30">
        <v>129</v>
      </c>
      <c r="Y100" s="30">
        <v>160</v>
      </c>
      <c r="Z100" s="30">
        <v>206</v>
      </c>
      <c r="AA100" s="30">
        <v>34</v>
      </c>
      <c r="AB100" s="30">
        <v>111</v>
      </c>
      <c r="AC100" s="30">
        <v>331</v>
      </c>
      <c r="AD100" s="30">
        <v>62</v>
      </c>
      <c r="AE100" s="30">
        <v>134</v>
      </c>
      <c r="AF100" s="30">
        <v>35</v>
      </c>
      <c r="AG100" s="30">
        <v>104</v>
      </c>
      <c r="AH100" s="30">
        <v>108</v>
      </c>
      <c r="AI100" s="30">
        <v>206</v>
      </c>
      <c r="AJ100" s="30">
        <v>80</v>
      </c>
      <c r="AK100" s="30">
        <v>58</v>
      </c>
      <c r="AL100" s="30">
        <v>131</v>
      </c>
      <c r="AM100" s="30">
        <v>101</v>
      </c>
      <c r="AN100" s="30">
        <v>1117</v>
      </c>
      <c r="AO100" s="30">
        <v>93</v>
      </c>
      <c r="AP100" s="30">
        <v>19</v>
      </c>
      <c r="AQ100" s="30">
        <v>61</v>
      </c>
      <c r="AR100" s="30">
        <v>46</v>
      </c>
      <c r="AS100" s="30">
        <v>70</v>
      </c>
      <c r="AT100" s="30">
        <v>513</v>
      </c>
      <c r="AU100" s="30">
        <v>202</v>
      </c>
      <c r="AV100" s="30">
        <v>18</v>
      </c>
      <c r="AW100" s="30">
        <v>172</v>
      </c>
      <c r="AX100" s="30">
        <v>933</v>
      </c>
      <c r="AY100" s="30">
        <v>8</v>
      </c>
      <c r="AZ100" s="30">
        <v>83</v>
      </c>
      <c r="BA100" s="30">
        <v>69</v>
      </c>
      <c r="BB100" s="30">
        <v>11</v>
      </c>
      <c r="BC100" s="30">
        <v>10</v>
      </c>
      <c r="BD100" s="30">
        <v>60</v>
      </c>
      <c r="BE100" s="30">
        <v>2</v>
      </c>
      <c r="BF100" s="30">
        <v>1</v>
      </c>
      <c r="BG100" s="30">
        <v>0</v>
      </c>
      <c r="BH100" s="30">
        <v>0</v>
      </c>
      <c r="BI100" s="30">
        <v>18</v>
      </c>
      <c r="BJ100" s="30">
        <v>0</v>
      </c>
      <c r="BK100" s="30">
        <v>1</v>
      </c>
      <c r="BL100" s="30">
        <v>0</v>
      </c>
      <c r="BM100" s="30">
        <v>0</v>
      </c>
      <c r="BN100" s="30">
        <v>1</v>
      </c>
      <c r="BO100" s="31">
        <f t="shared" si="14"/>
        <v>93</v>
      </c>
      <c r="BP100" s="30">
        <v>77</v>
      </c>
      <c r="BQ100" s="31">
        <f t="shared" si="15"/>
        <v>415</v>
      </c>
      <c r="BR100" s="32">
        <v>11907</v>
      </c>
      <c r="BS100" s="30">
        <f t="shared" si="16"/>
        <v>11907</v>
      </c>
      <c r="BT100" s="30">
        <v>0</v>
      </c>
      <c r="BU100" s="42">
        <v>33082</v>
      </c>
      <c r="BW100">
        <f t="shared" si="18"/>
        <v>156197</v>
      </c>
      <c r="BX100" s="25">
        <f t="shared" si="25"/>
        <v>0.19878584146865608</v>
      </c>
      <c r="BY100" s="6">
        <v>4543</v>
      </c>
      <c r="BZ100">
        <f t="shared" si="24"/>
        <v>7364</v>
      </c>
      <c r="CA100">
        <f t="shared" ref="CA100:CA163" si="26">SUM(BZ89:BZ100)</f>
        <v>96963</v>
      </c>
      <c r="CD100">
        <f t="shared" si="19"/>
        <v>36075</v>
      </c>
      <c r="CE100">
        <f t="shared" si="20"/>
        <v>14170</v>
      </c>
      <c r="CF100">
        <f t="shared" si="21"/>
        <v>6398</v>
      </c>
      <c r="CG100">
        <f t="shared" si="22"/>
        <v>4612</v>
      </c>
      <c r="CH100">
        <f t="shared" si="23"/>
        <v>5460</v>
      </c>
      <c r="CZ100" s="88">
        <v>33055</v>
      </c>
      <c r="DA100" s="6">
        <f t="shared" si="11"/>
        <v>10923.847222222223</v>
      </c>
      <c r="DB100" s="6">
        <f t="shared" si="17"/>
        <v>13016.416666666666</v>
      </c>
      <c r="DC100" s="90">
        <f t="shared" si="12"/>
        <v>11907</v>
      </c>
    </row>
    <row r="101" spans="2:107" x14ac:dyDescent="0.3">
      <c r="B101" s="64" t="s">
        <v>178</v>
      </c>
      <c r="C101" s="21" t="s">
        <v>438</v>
      </c>
      <c r="D101" s="30">
        <v>51</v>
      </c>
      <c r="E101" s="30">
        <v>395</v>
      </c>
      <c r="F101" s="30">
        <v>501</v>
      </c>
      <c r="G101" s="30">
        <v>69</v>
      </c>
      <c r="H101" s="30">
        <v>3655</v>
      </c>
      <c r="I101" s="30">
        <v>422</v>
      </c>
      <c r="J101" s="30">
        <v>73</v>
      </c>
      <c r="K101" s="30">
        <v>5</v>
      </c>
      <c r="L101" s="30">
        <v>302</v>
      </c>
      <c r="M101" s="30">
        <v>114</v>
      </c>
      <c r="N101" s="30">
        <v>222</v>
      </c>
      <c r="O101" s="30">
        <v>457</v>
      </c>
      <c r="P101" s="30">
        <v>232</v>
      </c>
      <c r="Q101" s="30">
        <v>105</v>
      </c>
      <c r="R101" s="30">
        <v>113</v>
      </c>
      <c r="S101" s="30">
        <v>160</v>
      </c>
      <c r="T101" s="30">
        <v>38</v>
      </c>
      <c r="U101" s="30">
        <v>106</v>
      </c>
      <c r="V101" s="30">
        <v>33</v>
      </c>
      <c r="W101" s="30">
        <v>86</v>
      </c>
      <c r="X101" s="30">
        <v>152</v>
      </c>
      <c r="Y101" s="30">
        <v>177</v>
      </c>
      <c r="Z101" s="30">
        <v>206</v>
      </c>
      <c r="AA101" s="30">
        <v>38</v>
      </c>
      <c r="AB101" s="30">
        <v>141</v>
      </c>
      <c r="AC101" s="30">
        <v>392</v>
      </c>
      <c r="AD101" s="30">
        <v>89</v>
      </c>
      <c r="AE101" s="30">
        <v>150</v>
      </c>
      <c r="AF101" s="30">
        <v>54</v>
      </c>
      <c r="AG101" s="30">
        <v>140</v>
      </c>
      <c r="AH101" s="30">
        <v>133</v>
      </c>
      <c r="AI101" s="30">
        <v>253</v>
      </c>
      <c r="AJ101" s="30">
        <v>106</v>
      </c>
      <c r="AK101" s="30">
        <v>89</v>
      </c>
      <c r="AL101" s="30">
        <v>181</v>
      </c>
      <c r="AM101" s="30">
        <v>124</v>
      </c>
      <c r="AN101" s="30">
        <v>1302</v>
      </c>
      <c r="AO101" s="30">
        <v>117</v>
      </c>
      <c r="AP101" s="30">
        <v>28</v>
      </c>
      <c r="AQ101" s="30">
        <v>41</v>
      </c>
      <c r="AR101" s="30">
        <v>62</v>
      </c>
      <c r="AS101" s="30">
        <v>70</v>
      </c>
      <c r="AT101" s="30">
        <v>620</v>
      </c>
      <c r="AU101" s="30">
        <v>251</v>
      </c>
      <c r="AV101" s="30">
        <v>27</v>
      </c>
      <c r="AW101" s="30">
        <v>156</v>
      </c>
      <c r="AX101" s="30">
        <v>1302</v>
      </c>
      <c r="AY101" s="30">
        <v>15</v>
      </c>
      <c r="AZ101" s="30">
        <v>110</v>
      </c>
      <c r="BA101" s="30">
        <v>76</v>
      </c>
      <c r="BB101" s="30">
        <v>19</v>
      </c>
      <c r="BC101" s="30">
        <v>13</v>
      </c>
      <c r="BD101" s="30">
        <v>64</v>
      </c>
      <c r="BE101" s="30">
        <v>2</v>
      </c>
      <c r="BF101" s="30">
        <v>0</v>
      </c>
      <c r="BG101" s="30">
        <v>1</v>
      </c>
      <c r="BH101" s="30">
        <v>1</v>
      </c>
      <c r="BI101" s="30">
        <v>13</v>
      </c>
      <c r="BJ101" s="30">
        <v>0</v>
      </c>
      <c r="BK101" s="30">
        <v>5</v>
      </c>
      <c r="BL101" s="30">
        <v>3</v>
      </c>
      <c r="BM101" s="30">
        <v>1</v>
      </c>
      <c r="BN101" s="30">
        <v>0</v>
      </c>
      <c r="BO101" s="31">
        <f t="shared" si="14"/>
        <v>103</v>
      </c>
      <c r="BP101" s="30">
        <v>398</v>
      </c>
      <c r="BQ101" s="31">
        <f t="shared" si="15"/>
        <v>451</v>
      </c>
      <c r="BR101" s="32">
        <v>14712</v>
      </c>
      <c r="BS101" s="30">
        <f t="shared" si="16"/>
        <v>14712</v>
      </c>
      <c r="BT101" s="30">
        <v>0</v>
      </c>
      <c r="BU101" s="42">
        <v>33110</v>
      </c>
      <c r="BW101">
        <f t="shared" si="18"/>
        <v>159021</v>
      </c>
      <c r="BX101" s="25">
        <f t="shared" si="25"/>
        <v>0.22139697072106679</v>
      </c>
      <c r="BY101" s="6">
        <v>6260</v>
      </c>
      <c r="BZ101">
        <f t="shared" si="24"/>
        <v>8452</v>
      </c>
      <c r="CA101">
        <f t="shared" si="26"/>
        <v>99284</v>
      </c>
      <c r="CD101">
        <f t="shared" si="19"/>
        <v>37156</v>
      </c>
      <c r="CE101">
        <f t="shared" si="20"/>
        <v>14433</v>
      </c>
      <c r="CF101">
        <f t="shared" si="21"/>
        <v>6549</v>
      </c>
      <c r="CG101">
        <f t="shared" si="22"/>
        <v>4816</v>
      </c>
      <c r="CH101">
        <f t="shared" si="23"/>
        <v>5458</v>
      </c>
      <c r="CZ101" s="88">
        <v>33086</v>
      </c>
      <c r="DA101" s="6">
        <f t="shared" si="11"/>
        <v>11100.708333333334</v>
      </c>
      <c r="DB101" s="6">
        <f t="shared" si="17"/>
        <v>13251.75</v>
      </c>
      <c r="DC101" s="90">
        <f t="shared" si="12"/>
        <v>14712</v>
      </c>
    </row>
    <row r="102" spans="2:107" x14ac:dyDescent="0.3">
      <c r="B102" s="64" t="s">
        <v>179</v>
      </c>
      <c r="C102" s="21" t="s">
        <v>439</v>
      </c>
      <c r="D102" s="30">
        <v>62</v>
      </c>
      <c r="E102" s="30">
        <v>509</v>
      </c>
      <c r="F102" s="30">
        <v>549</v>
      </c>
      <c r="G102" s="30">
        <v>80</v>
      </c>
      <c r="H102" s="30">
        <v>4183</v>
      </c>
      <c r="I102" s="30">
        <v>470</v>
      </c>
      <c r="J102" s="30">
        <v>87</v>
      </c>
      <c r="K102" s="30">
        <v>15</v>
      </c>
      <c r="L102" s="30">
        <v>312</v>
      </c>
      <c r="M102" s="30">
        <v>127</v>
      </c>
      <c r="N102" s="30">
        <v>233</v>
      </c>
      <c r="O102" s="30">
        <v>488</v>
      </c>
      <c r="P102" s="30">
        <v>310</v>
      </c>
      <c r="Q102" s="30">
        <v>109</v>
      </c>
      <c r="R102" s="30">
        <v>113</v>
      </c>
      <c r="S102" s="30">
        <v>151</v>
      </c>
      <c r="T102" s="30">
        <v>47</v>
      </c>
      <c r="U102" s="30">
        <v>106</v>
      </c>
      <c r="V102" s="30">
        <v>34</v>
      </c>
      <c r="W102" s="30">
        <v>115</v>
      </c>
      <c r="X102" s="30">
        <v>173</v>
      </c>
      <c r="Y102" s="30">
        <v>234</v>
      </c>
      <c r="Z102" s="30">
        <v>224</v>
      </c>
      <c r="AA102" s="30">
        <v>41</v>
      </c>
      <c r="AB102" s="30">
        <v>141</v>
      </c>
      <c r="AC102" s="30">
        <v>439</v>
      </c>
      <c r="AD102" s="30">
        <v>82</v>
      </c>
      <c r="AE102" s="30">
        <v>184</v>
      </c>
      <c r="AF102" s="30">
        <v>57</v>
      </c>
      <c r="AG102" s="30">
        <v>163</v>
      </c>
      <c r="AH102" s="30">
        <v>122</v>
      </c>
      <c r="AI102" s="30">
        <v>261</v>
      </c>
      <c r="AJ102" s="30">
        <v>97</v>
      </c>
      <c r="AK102" s="30">
        <v>87</v>
      </c>
      <c r="AL102" s="30">
        <v>192</v>
      </c>
      <c r="AM102" s="30">
        <v>143</v>
      </c>
      <c r="AN102" s="30">
        <v>1519</v>
      </c>
      <c r="AO102" s="30">
        <v>165</v>
      </c>
      <c r="AP102" s="30">
        <v>32</v>
      </c>
      <c r="AQ102" s="30">
        <v>56</v>
      </c>
      <c r="AR102" s="30">
        <v>61</v>
      </c>
      <c r="AS102" s="30">
        <v>92</v>
      </c>
      <c r="AT102" s="30">
        <v>664</v>
      </c>
      <c r="AU102" s="30">
        <v>294</v>
      </c>
      <c r="AV102" s="30">
        <v>25</v>
      </c>
      <c r="AW102" s="30">
        <v>222</v>
      </c>
      <c r="AX102" s="30">
        <v>1350</v>
      </c>
      <c r="AY102" s="30">
        <v>24</v>
      </c>
      <c r="AZ102" s="30">
        <v>147</v>
      </c>
      <c r="BA102" s="30">
        <v>94</v>
      </c>
      <c r="BB102" s="30">
        <v>15</v>
      </c>
      <c r="BC102" s="30">
        <v>16</v>
      </c>
      <c r="BD102" s="30">
        <v>75</v>
      </c>
      <c r="BE102" s="30">
        <v>4</v>
      </c>
      <c r="BF102" s="30">
        <v>0</v>
      </c>
      <c r="BG102" s="30">
        <v>0</v>
      </c>
      <c r="BH102" s="30">
        <v>1</v>
      </c>
      <c r="BI102" s="30">
        <v>22</v>
      </c>
      <c r="BJ102" s="30">
        <v>0</v>
      </c>
      <c r="BK102" s="30">
        <v>5</v>
      </c>
      <c r="BL102" s="30">
        <v>4</v>
      </c>
      <c r="BM102" s="30">
        <v>0</v>
      </c>
      <c r="BN102" s="30">
        <v>0</v>
      </c>
      <c r="BO102" s="31">
        <f t="shared" si="14"/>
        <v>127</v>
      </c>
      <c r="BP102" s="30">
        <v>111</v>
      </c>
      <c r="BQ102" s="31">
        <f t="shared" si="15"/>
        <v>482</v>
      </c>
      <c r="BR102" s="32">
        <v>16220</v>
      </c>
      <c r="BS102" s="30">
        <f t="shared" si="16"/>
        <v>16220</v>
      </c>
      <c r="BT102" s="30">
        <v>0</v>
      </c>
      <c r="BU102" s="42">
        <v>33145</v>
      </c>
      <c r="BW102">
        <f t="shared" si="18"/>
        <v>159430</v>
      </c>
      <c r="BX102" s="25">
        <f t="shared" si="25"/>
        <v>0.17506154277038277</v>
      </c>
      <c r="BY102" s="6">
        <v>1556</v>
      </c>
      <c r="BZ102">
        <f t="shared" si="24"/>
        <v>14664</v>
      </c>
      <c r="CA102">
        <f t="shared" si="26"/>
        <v>103504</v>
      </c>
      <c r="CD102">
        <f t="shared" si="19"/>
        <v>37735</v>
      </c>
      <c r="CE102">
        <f t="shared" si="20"/>
        <v>14511</v>
      </c>
      <c r="CF102">
        <f t="shared" si="21"/>
        <v>6543</v>
      </c>
      <c r="CG102">
        <f t="shared" si="22"/>
        <v>4904</v>
      </c>
      <c r="CH102">
        <f t="shared" si="23"/>
        <v>5436</v>
      </c>
      <c r="CZ102" s="88">
        <v>33117</v>
      </c>
      <c r="DA102" s="6">
        <f t="shared" si="11"/>
        <v>11298.888888888889</v>
      </c>
      <c r="DB102" s="6">
        <f t="shared" si="17"/>
        <v>13285.833333333334</v>
      </c>
      <c r="DC102" s="90">
        <f t="shared" si="12"/>
        <v>16220</v>
      </c>
    </row>
    <row r="103" spans="2:107" x14ac:dyDescent="0.3">
      <c r="B103" s="64" t="s">
        <v>180</v>
      </c>
      <c r="C103" s="21" t="s">
        <v>440</v>
      </c>
      <c r="D103" s="30">
        <v>49</v>
      </c>
      <c r="E103" s="30">
        <v>466</v>
      </c>
      <c r="F103" s="30">
        <v>480</v>
      </c>
      <c r="G103" s="30">
        <v>57</v>
      </c>
      <c r="H103" s="30">
        <v>3786</v>
      </c>
      <c r="I103" s="30">
        <v>407</v>
      </c>
      <c r="J103" s="30">
        <v>83</v>
      </c>
      <c r="K103" s="30">
        <v>10</v>
      </c>
      <c r="L103" s="30">
        <v>279</v>
      </c>
      <c r="M103" s="30">
        <v>121</v>
      </c>
      <c r="N103" s="30">
        <v>197</v>
      </c>
      <c r="O103" s="30">
        <v>460</v>
      </c>
      <c r="P103" s="30">
        <v>277</v>
      </c>
      <c r="Q103" s="30">
        <v>109</v>
      </c>
      <c r="R103" s="30">
        <v>97</v>
      </c>
      <c r="S103" s="30">
        <v>143</v>
      </c>
      <c r="T103" s="30">
        <v>30</v>
      </c>
      <c r="U103" s="30">
        <v>114</v>
      </c>
      <c r="V103" s="30">
        <v>34</v>
      </c>
      <c r="W103" s="30">
        <v>101</v>
      </c>
      <c r="X103" s="30">
        <v>157</v>
      </c>
      <c r="Y103" s="30">
        <v>222</v>
      </c>
      <c r="Z103" s="30">
        <v>167</v>
      </c>
      <c r="AA103" s="30">
        <v>36</v>
      </c>
      <c r="AB103" s="30">
        <v>126</v>
      </c>
      <c r="AC103" s="30">
        <v>443</v>
      </c>
      <c r="AD103" s="30">
        <v>77</v>
      </c>
      <c r="AE103" s="30">
        <v>185</v>
      </c>
      <c r="AF103" s="30">
        <v>61</v>
      </c>
      <c r="AG103" s="30">
        <v>140</v>
      </c>
      <c r="AH103" s="30">
        <v>123</v>
      </c>
      <c r="AI103" s="30">
        <v>242</v>
      </c>
      <c r="AJ103" s="30">
        <v>118</v>
      </c>
      <c r="AK103" s="30">
        <v>63</v>
      </c>
      <c r="AL103" s="30">
        <v>189</v>
      </c>
      <c r="AM103" s="30">
        <v>125</v>
      </c>
      <c r="AN103" s="30">
        <v>1551</v>
      </c>
      <c r="AO103" s="30">
        <v>126</v>
      </c>
      <c r="AP103" s="30">
        <v>19</v>
      </c>
      <c r="AQ103" s="30">
        <v>66</v>
      </c>
      <c r="AR103" s="30">
        <v>50</v>
      </c>
      <c r="AS103" s="30">
        <v>64</v>
      </c>
      <c r="AT103" s="30">
        <v>639</v>
      </c>
      <c r="AU103" s="30">
        <v>222</v>
      </c>
      <c r="AV103" s="30">
        <v>26</v>
      </c>
      <c r="AW103" s="30">
        <v>175</v>
      </c>
      <c r="AX103" s="30">
        <v>1350</v>
      </c>
      <c r="AY103" s="30">
        <v>12</v>
      </c>
      <c r="AZ103" s="30">
        <v>107</v>
      </c>
      <c r="BA103" s="30">
        <v>83</v>
      </c>
      <c r="BB103" s="30">
        <v>17</v>
      </c>
      <c r="BC103" s="30">
        <v>19</v>
      </c>
      <c r="BD103" s="30">
        <v>79</v>
      </c>
      <c r="BE103" s="30">
        <v>2</v>
      </c>
      <c r="BF103" s="30">
        <v>0</v>
      </c>
      <c r="BG103" s="30">
        <v>1</v>
      </c>
      <c r="BH103" s="30">
        <v>0</v>
      </c>
      <c r="BI103" s="30">
        <v>13</v>
      </c>
      <c r="BJ103" s="30">
        <v>0</v>
      </c>
      <c r="BK103" s="30">
        <v>4</v>
      </c>
      <c r="BL103" s="30">
        <v>5</v>
      </c>
      <c r="BM103" s="30">
        <v>1</v>
      </c>
      <c r="BN103" s="30">
        <v>1</v>
      </c>
      <c r="BO103" s="31">
        <f t="shared" si="14"/>
        <v>125</v>
      </c>
      <c r="BP103" s="30">
        <v>129</v>
      </c>
      <c r="BQ103" s="31">
        <f t="shared" si="15"/>
        <v>475</v>
      </c>
      <c r="BR103" s="32">
        <v>15010</v>
      </c>
      <c r="BS103" s="30">
        <f t="shared" si="16"/>
        <v>15010</v>
      </c>
      <c r="BT103" s="30">
        <v>0</v>
      </c>
      <c r="BU103" s="42">
        <v>33173</v>
      </c>
      <c r="BW103">
        <f t="shared" si="18"/>
        <v>161127</v>
      </c>
      <c r="BX103" s="25">
        <f t="shared" si="25"/>
        <v>0.16605756218293388</v>
      </c>
      <c r="BY103" s="6">
        <v>4530</v>
      </c>
      <c r="BZ103">
        <f t="shared" si="24"/>
        <v>10480</v>
      </c>
      <c r="CA103">
        <f t="shared" si="26"/>
        <v>106945</v>
      </c>
      <c r="CD103">
        <f t="shared" si="19"/>
        <v>38482</v>
      </c>
      <c r="CE103">
        <f t="shared" si="20"/>
        <v>14837</v>
      </c>
      <c r="CF103">
        <f t="shared" si="21"/>
        <v>6631</v>
      </c>
      <c r="CG103">
        <f t="shared" si="22"/>
        <v>5015</v>
      </c>
      <c r="CH103">
        <f t="shared" si="23"/>
        <v>5401</v>
      </c>
      <c r="CZ103" s="88">
        <v>33147</v>
      </c>
      <c r="DA103" s="6">
        <f t="shared" ref="DA103:DA166" si="27">AVERAGE(BS68:BS103)</f>
        <v>11442.888888888889</v>
      </c>
      <c r="DB103" s="6">
        <f t="shared" si="17"/>
        <v>13427.25</v>
      </c>
      <c r="DC103" s="90">
        <f t="shared" ref="DC103:DC166" si="28">BS103</f>
        <v>15010</v>
      </c>
    </row>
    <row r="104" spans="2:107" x14ac:dyDescent="0.3">
      <c r="B104" s="64" t="s">
        <v>181</v>
      </c>
      <c r="C104" s="21" t="s">
        <v>441</v>
      </c>
      <c r="D104" s="30">
        <v>42</v>
      </c>
      <c r="E104" s="30">
        <v>363</v>
      </c>
      <c r="F104" s="30">
        <v>389</v>
      </c>
      <c r="G104" s="30">
        <v>43</v>
      </c>
      <c r="H104" s="30">
        <v>3234</v>
      </c>
      <c r="I104" s="30">
        <v>327</v>
      </c>
      <c r="J104" s="30">
        <v>67</v>
      </c>
      <c r="K104" s="30">
        <v>12</v>
      </c>
      <c r="L104" s="30">
        <v>249</v>
      </c>
      <c r="M104" s="30">
        <v>101</v>
      </c>
      <c r="N104" s="30">
        <v>172</v>
      </c>
      <c r="O104" s="30">
        <v>406</v>
      </c>
      <c r="P104" s="30">
        <v>225</v>
      </c>
      <c r="Q104" s="30">
        <v>75</v>
      </c>
      <c r="R104" s="30">
        <v>84</v>
      </c>
      <c r="S104" s="30">
        <v>136</v>
      </c>
      <c r="T104" s="30">
        <v>39</v>
      </c>
      <c r="U104" s="30">
        <v>77</v>
      </c>
      <c r="V104" s="30">
        <v>29</v>
      </c>
      <c r="W104" s="30">
        <v>78</v>
      </c>
      <c r="X104" s="30">
        <v>116</v>
      </c>
      <c r="Y104" s="30">
        <v>150</v>
      </c>
      <c r="Z104" s="30">
        <v>167</v>
      </c>
      <c r="AA104" s="30">
        <v>33</v>
      </c>
      <c r="AB104" s="30">
        <v>128</v>
      </c>
      <c r="AC104" s="30">
        <v>356</v>
      </c>
      <c r="AD104" s="30">
        <v>61</v>
      </c>
      <c r="AE104" s="30">
        <v>146</v>
      </c>
      <c r="AF104" s="30">
        <v>32</v>
      </c>
      <c r="AG104" s="30">
        <v>107</v>
      </c>
      <c r="AH104" s="30">
        <v>107</v>
      </c>
      <c r="AI104" s="30">
        <v>168</v>
      </c>
      <c r="AJ104" s="30">
        <v>79</v>
      </c>
      <c r="AK104" s="30">
        <v>69</v>
      </c>
      <c r="AL104" s="30">
        <v>143</v>
      </c>
      <c r="AM104" s="30">
        <v>110</v>
      </c>
      <c r="AN104" s="30">
        <v>1197</v>
      </c>
      <c r="AO104" s="30">
        <v>118</v>
      </c>
      <c r="AP104" s="30">
        <v>12</v>
      </c>
      <c r="AQ104" s="30">
        <v>48</v>
      </c>
      <c r="AR104" s="30">
        <v>41</v>
      </c>
      <c r="AS104" s="30">
        <v>55</v>
      </c>
      <c r="AT104" s="30">
        <v>481</v>
      </c>
      <c r="AU104" s="30">
        <v>184</v>
      </c>
      <c r="AV104" s="30">
        <v>23</v>
      </c>
      <c r="AW104" s="30">
        <v>134</v>
      </c>
      <c r="AX104" s="30">
        <v>1164</v>
      </c>
      <c r="AY104" s="30">
        <v>12</v>
      </c>
      <c r="AZ104" s="30">
        <v>114</v>
      </c>
      <c r="BA104" s="30">
        <v>69</v>
      </c>
      <c r="BB104" s="30">
        <v>11</v>
      </c>
      <c r="BC104" s="30">
        <v>20</v>
      </c>
      <c r="BD104" s="30">
        <v>64</v>
      </c>
      <c r="BE104" s="30">
        <v>6</v>
      </c>
      <c r="BF104" s="30">
        <v>1</v>
      </c>
      <c r="BG104" s="30">
        <v>0</v>
      </c>
      <c r="BH104" s="30">
        <v>0</v>
      </c>
      <c r="BI104" s="30">
        <v>12</v>
      </c>
      <c r="BJ104" s="30">
        <v>1</v>
      </c>
      <c r="BK104" s="30">
        <v>0</v>
      </c>
      <c r="BL104" s="30">
        <v>0</v>
      </c>
      <c r="BM104" s="30">
        <v>0</v>
      </c>
      <c r="BN104" s="30">
        <v>0</v>
      </c>
      <c r="BO104" s="31">
        <f t="shared" si="14"/>
        <v>104</v>
      </c>
      <c r="BP104" s="30">
        <v>82</v>
      </c>
      <c r="BQ104" s="31">
        <f t="shared" si="15"/>
        <v>385</v>
      </c>
      <c r="BR104" s="32">
        <v>12354</v>
      </c>
      <c r="BS104" s="30">
        <f t="shared" si="16"/>
        <v>12354</v>
      </c>
      <c r="BT104" s="30">
        <v>0</v>
      </c>
      <c r="BU104" s="42">
        <v>33201</v>
      </c>
      <c r="BW104">
        <f t="shared" si="18"/>
        <v>162374</v>
      </c>
      <c r="BX104" s="25">
        <f t="shared" si="25"/>
        <v>0.15837459157903755</v>
      </c>
      <c r="BY104" s="6">
        <v>2912</v>
      </c>
      <c r="BZ104">
        <f t="shared" si="24"/>
        <v>9442</v>
      </c>
      <c r="CA104">
        <f t="shared" si="26"/>
        <v>110798</v>
      </c>
      <c r="CD104">
        <f t="shared" si="19"/>
        <v>39165</v>
      </c>
      <c r="CE104">
        <f t="shared" si="20"/>
        <v>15032</v>
      </c>
      <c r="CF104">
        <f t="shared" si="21"/>
        <v>6643</v>
      </c>
      <c r="CG104">
        <f t="shared" si="22"/>
        <v>5122</v>
      </c>
      <c r="CH104">
        <f t="shared" si="23"/>
        <v>5434</v>
      </c>
      <c r="CZ104" s="88">
        <v>33178</v>
      </c>
      <c r="DA104" s="6">
        <f t="shared" si="27"/>
        <v>11574.527777777777</v>
      </c>
      <c r="DB104" s="6">
        <f t="shared" si="17"/>
        <v>13531.166666666666</v>
      </c>
      <c r="DC104" s="90">
        <f t="shared" si="28"/>
        <v>12354</v>
      </c>
    </row>
    <row r="105" spans="2:107" x14ac:dyDescent="0.3">
      <c r="B105" s="64" t="s">
        <v>182</v>
      </c>
      <c r="C105" s="21" t="s">
        <v>442</v>
      </c>
      <c r="D105" s="30">
        <v>56</v>
      </c>
      <c r="E105" s="30">
        <v>428</v>
      </c>
      <c r="F105" s="30">
        <v>418</v>
      </c>
      <c r="G105" s="30">
        <v>49</v>
      </c>
      <c r="H105" s="30">
        <v>3068</v>
      </c>
      <c r="I105" s="30">
        <v>368</v>
      </c>
      <c r="J105" s="30">
        <v>74</v>
      </c>
      <c r="K105" s="30">
        <v>3</v>
      </c>
      <c r="L105" s="30">
        <v>244</v>
      </c>
      <c r="M105" s="30">
        <v>139</v>
      </c>
      <c r="N105" s="30">
        <v>168</v>
      </c>
      <c r="O105" s="30">
        <v>452</v>
      </c>
      <c r="P105" s="30">
        <v>233</v>
      </c>
      <c r="Q105" s="30">
        <v>84</v>
      </c>
      <c r="R105" s="30">
        <v>78</v>
      </c>
      <c r="S105" s="30">
        <v>152</v>
      </c>
      <c r="T105" s="30">
        <v>30</v>
      </c>
      <c r="U105" s="30">
        <v>88</v>
      </c>
      <c r="V105" s="30">
        <v>35</v>
      </c>
      <c r="W105" s="30">
        <v>68</v>
      </c>
      <c r="X105" s="30">
        <v>138</v>
      </c>
      <c r="Y105" s="30">
        <v>163</v>
      </c>
      <c r="Z105" s="30">
        <v>152</v>
      </c>
      <c r="AA105" s="30">
        <v>29</v>
      </c>
      <c r="AB105" s="30">
        <v>108</v>
      </c>
      <c r="AC105" s="30">
        <v>321</v>
      </c>
      <c r="AD105" s="30">
        <v>60</v>
      </c>
      <c r="AE105" s="30">
        <v>177</v>
      </c>
      <c r="AF105" s="30">
        <v>50</v>
      </c>
      <c r="AG105" s="30">
        <v>103</v>
      </c>
      <c r="AH105" s="30">
        <v>101</v>
      </c>
      <c r="AI105" s="30">
        <v>165</v>
      </c>
      <c r="AJ105" s="30">
        <v>82</v>
      </c>
      <c r="AK105" s="30">
        <v>61</v>
      </c>
      <c r="AL105" s="30">
        <v>146</v>
      </c>
      <c r="AM105" s="30">
        <v>105</v>
      </c>
      <c r="AN105" s="30">
        <v>1398</v>
      </c>
      <c r="AO105" s="30">
        <v>118</v>
      </c>
      <c r="AP105" s="30">
        <v>20</v>
      </c>
      <c r="AQ105" s="30">
        <v>51</v>
      </c>
      <c r="AR105" s="30">
        <v>41</v>
      </c>
      <c r="AS105" s="30">
        <v>54</v>
      </c>
      <c r="AT105" s="30">
        <v>516</v>
      </c>
      <c r="AU105" s="30">
        <v>204</v>
      </c>
      <c r="AV105" s="30">
        <v>17</v>
      </c>
      <c r="AW105" s="30">
        <v>171</v>
      </c>
      <c r="AX105" s="30">
        <v>1309</v>
      </c>
      <c r="AY105" s="30">
        <v>16</v>
      </c>
      <c r="AZ105" s="30">
        <v>99</v>
      </c>
      <c r="BA105" s="30">
        <v>73</v>
      </c>
      <c r="BB105" s="30">
        <v>10</v>
      </c>
      <c r="BC105" s="30">
        <v>20</v>
      </c>
      <c r="BD105" s="30">
        <v>69</v>
      </c>
      <c r="BE105" s="30">
        <v>0</v>
      </c>
      <c r="BF105" s="30">
        <v>0</v>
      </c>
      <c r="BG105" s="30">
        <v>0</v>
      </c>
      <c r="BH105" s="30">
        <v>1</v>
      </c>
      <c r="BI105" s="30">
        <v>16</v>
      </c>
      <c r="BJ105" s="30">
        <v>0</v>
      </c>
      <c r="BK105" s="30">
        <v>8</v>
      </c>
      <c r="BL105" s="30">
        <v>1</v>
      </c>
      <c r="BM105" s="30">
        <v>0</v>
      </c>
      <c r="BN105" s="30">
        <v>0</v>
      </c>
      <c r="BO105" s="31">
        <f t="shared" si="14"/>
        <v>115</v>
      </c>
      <c r="BP105" s="30">
        <v>116</v>
      </c>
      <c r="BQ105" s="31">
        <f t="shared" si="15"/>
        <v>394</v>
      </c>
      <c r="BR105" s="32">
        <v>12918</v>
      </c>
      <c r="BS105" s="30">
        <f t="shared" si="16"/>
        <v>12918</v>
      </c>
      <c r="BT105" s="30">
        <v>0</v>
      </c>
      <c r="BU105" s="42">
        <v>33236</v>
      </c>
      <c r="BW105">
        <f t="shared" si="18"/>
        <v>161295</v>
      </c>
      <c r="BX105" s="25">
        <f t="shared" si="25"/>
        <v>0.12479079497907941</v>
      </c>
      <c r="BY105" s="6">
        <v>2501</v>
      </c>
      <c r="BZ105">
        <f t="shared" si="24"/>
        <v>10417</v>
      </c>
      <c r="CA105">
        <f t="shared" si="26"/>
        <v>112016</v>
      </c>
      <c r="CD105">
        <f t="shared" si="19"/>
        <v>39160</v>
      </c>
      <c r="CE105">
        <f t="shared" si="20"/>
        <v>15103</v>
      </c>
      <c r="CF105">
        <f t="shared" si="21"/>
        <v>6597</v>
      </c>
      <c r="CG105">
        <f t="shared" si="22"/>
        <v>5150</v>
      </c>
      <c r="CH105">
        <f t="shared" si="23"/>
        <v>5377</v>
      </c>
      <c r="CZ105" s="88">
        <v>33208</v>
      </c>
      <c r="DA105" s="6">
        <f t="shared" si="27"/>
        <v>11694.777777777777</v>
      </c>
      <c r="DB105" s="6">
        <f t="shared" si="17"/>
        <v>13441.25</v>
      </c>
      <c r="DC105" s="90">
        <f t="shared" si="28"/>
        <v>12918</v>
      </c>
    </row>
    <row r="106" spans="2:107" x14ac:dyDescent="0.3">
      <c r="B106" s="64" t="s">
        <v>183</v>
      </c>
      <c r="C106" s="21" t="s">
        <v>443</v>
      </c>
      <c r="D106" s="30">
        <v>61</v>
      </c>
      <c r="E106" s="30">
        <v>334</v>
      </c>
      <c r="F106" s="30">
        <v>381</v>
      </c>
      <c r="G106" s="30">
        <v>48</v>
      </c>
      <c r="H106" s="30">
        <v>2915</v>
      </c>
      <c r="I106" s="30">
        <v>349</v>
      </c>
      <c r="J106" s="30">
        <v>57</v>
      </c>
      <c r="K106" s="30">
        <v>3</v>
      </c>
      <c r="L106" s="30">
        <v>227</v>
      </c>
      <c r="M106" s="30">
        <v>128</v>
      </c>
      <c r="N106" s="30">
        <v>156</v>
      </c>
      <c r="O106" s="30">
        <v>417</v>
      </c>
      <c r="P106" s="30">
        <v>191</v>
      </c>
      <c r="Q106" s="30">
        <v>62</v>
      </c>
      <c r="R106" s="30">
        <v>74</v>
      </c>
      <c r="S106" s="30">
        <v>107</v>
      </c>
      <c r="T106" s="30">
        <v>34</v>
      </c>
      <c r="U106" s="30">
        <v>72</v>
      </c>
      <c r="V106" s="30">
        <v>20</v>
      </c>
      <c r="W106" s="30">
        <v>75</v>
      </c>
      <c r="X106" s="30">
        <v>118</v>
      </c>
      <c r="Y106" s="30">
        <v>155</v>
      </c>
      <c r="Z106" s="30">
        <v>146</v>
      </c>
      <c r="AA106" s="30">
        <v>39</v>
      </c>
      <c r="AB106" s="30">
        <v>114</v>
      </c>
      <c r="AC106" s="30">
        <v>334</v>
      </c>
      <c r="AD106" s="30">
        <v>44</v>
      </c>
      <c r="AE106" s="30">
        <v>134</v>
      </c>
      <c r="AF106" s="30">
        <v>39</v>
      </c>
      <c r="AG106" s="30">
        <v>77</v>
      </c>
      <c r="AH106" s="30">
        <v>102</v>
      </c>
      <c r="AI106" s="30">
        <v>176</v>
      </c>
      <c r="AJ106" s="30">
        <v>77</v>
      </c>
      <c r="AK106" s="30">
        <v>47</v>
      </c>
      <c r="AL106" s="30">
        <v>113</v>
      </c>
      <c r="AM106" s="30">
        <v>82</v>
      </c>
      <c r="AN106" s="30">
        <v>1158</v>
      </c>
      <c r="AO106" s="30">
        <v>125</v>
      </c>
      <c r="AP106" s="30">
        <v>17</v>
      </c>
      <c r="AQ106" s="30">
        <v>47</v>
      </c>
      <c r="AR106" s="30">
        <v>47</v>
      </c>
      <c r="AS106" s="30">
        <v>56</v>
      </c>
      <c r="AT106" s="30">
        <v>464</v>
      </c>
      <c r="AU106" s="30">
        <v>187</v>
      </c>
      <c r="AV106" s="30">
        <v>19</v>
      </c>
      <c r="AW106" s="30">
        <v>148</v>
      </c>
      <c r="AX106" s="30">
        <v>1177</v>
      </c>
      <c r="AY106" s="30">
        <v>15</v>
      </c>
      <c r="AZ106" s="30">
        <v>120</v>
      </c>
      <c r="BA106" s="30">
        <v>78</v>
      </c>
      <c r="BB106" s="30">
        <v>20</v>
      </c>
      <c r="BC106" s="30">
        <v>20</v>
      </c>
      <c r="BD106" s="30">
        <v>62</v>
      </c>
      <c r="BE106" s="30">
        <v>2</v>
      </c>
      <c r="BF106" s="30">
        <v>0</v>
      </c>
      <c r="BG106" s="30">
        <v>0</v>
      </c>
      <c r="BH106" s="30">
        <v>0</v>
      </c>
      <c r="BI106" s="30">
        <v>17</v>
      </c>
      <c r="BJ106" s="30">
        <v>0</v>
      </c>
      <c r="BK106" s="30">
        <v>3</v>
      </c>
      <c r="BL106" s="30">
        <v>2</v>
      </c>
      <c r="BM106" s="30">
        <v>2</v>
      </c>
      <c r="BN106" s="30">
        <v>0</v>
      </c>
      <c r="BO106" s="30">
        <v>108</v>
      </c>
      <c r="BP106" s="30">
        <v>100</v>
      </c>
      <c r="BQ106" s="30">
        <v>331</v>
      </c>
      <c r="BR106" s="32">
        <v>11725</v>
      </c>
      <c r="BS106" s="30">
        <f t="shared" si="16"/>
        <v>11725</v>
      </c>
      <c r="BT106" s="30">
        <v>0</v>
      </c>
      <c r="BU106" s="42">
        <v>33264</v>
      </c>
      <c r="BW106">
        <f t="shared" si="18"/>
        <v>161099</v>
      </c>
      <c r="BX106" s="25">
        <f t="shared" si="25"/>
        <v>0.10833700258682377</v>
      </c>
      <c r="BY106" s="6">
        <v>6147</v>
      </c>
      <c r="BZ106">
        <f t="shared" si="24"/>
        <v>5578</v>
      </c>
      <c r="CA106">
        <f t="shared" si="26"/>
        <v>110780</v>
      </c>
      <c r="CD106">
        <f t="shared" si="19"/>
        <v>39324</v>
      </c>
      <c r="CE106">
        <f t="shared" si="20"/>
        <v>15169</v>
      </c>
      <c r="CF106">
        <f t="shared" si="21"/>
        <v>6601</v>
      </c>
      <c r="CG106">
        <f t="shared" si="22"/>
        <v>5179</v>
      </c>
      <c r="CH106">
        <f t="shared" si="23"/>
        <v>5394</v>
      </c>
      <c r="CZ106" s="88">
        <v>33239</v>
      </c>
      <c r="DA106" s="6">
        <f t="shared" si="27"/>
        <v>11795.305555555555</v>
      </c>
      <c r="DB106" s="6">
        <f t="shared" si="17"/>
        <v>13424.916666666666</v>
      </c>
      <c r="DC106" s="90">
        <f t="shared" si="28"/>
        <v>11725</v>
      </c>
    </row>
    <row r="107" spans="2:107" x14ac:dyDescent="0.3">
      <c r="B107" s="64" t="s">
        <v>184</v>
      </c>
      <c r="C107" s="21" t="s">
        <v>444</v>
      </c>
      <c r="D107" s="30">
        <v>52</v>
      </c>
      <c r="E107" s="30">
        <v>353</v>
      </c>
      <c r="F107" s="30">
        <v>416</v>
      </c>
      <c r="G107" s="30">
        <v>57</v>
      </c>
      <c r="H107" s="30">
        <v>2980</v>
      </c>
      <c r="I107" s="30">
        <v>349</v>
      </c>
      <c r="J107" s="30">
        <v>54</v>
      </c>
      <c r="K107" s="30">
        <v>5</v>
      </c>
      <c r="L107" s="30">
        <v>269</v>
      </c>
      <c r="M107" s="30">
        <v>145</v>
      </c>
      <c r="N107" s="30">
        <v>145</v>
      </c>
      <c r="O107" s="30">
        <v>473</v>
      </c>
      <c r="P107" s="30">
        <v>205</v>
      </c>
      <c r="Q107" s="30">
        <v>63</v>
      </c>
      <c r="R107" s="30">
        <v>87</v>
      </c>
      <c r="S107" s="30">
        <v>101</v>
      </c>
      <c r="T107" s="30">
        <v>29</v>
      </c>
      <c r="U107" s="30">
        <v>93</v>
      </c>
      <c r="V107" s="30">
        <v>31</v>
      </c>
      <c r="W107" s="30">
        <v>57</v>
      </c>
      <c r="X107" s="30">
        <v>148</v>
      </c>
      <c r="Y107" s="30">
        <v>167</v>
      </c>
      <c r="Z107" s="30">
        <v>161</v>
      </c>
      <c r="AA107" s="30">
        <v>31</v>
      </c>
      <c r="AB107" s="30">
        <v>115</v>
      </c>
      <c r="AC107" s="30">
        <v>324</v>
      </c>
      <c r="AD107" s="30">
        <v>58</v>
      </c>
      <c r="AE107" s="30">
        <v>135</v>
      </c>
      <c r="AF107" s="30">
        <v>43</v>
      </c>
      <c r="AG107" s="30">
        <v>93</v>
      </c>
      <c r="AH107" s="30">
        <v>122</v>
      </c>
      <c r="AI107" s="30">
        <v>157</v>
      </c>
      <c r="AJ107" s="30">
        <v>68</v>
      </c>
      <c r="AK107" s="30">
        <v>70</v>
      </c>
      <c r="AL107" s="30">
        <v>146</v>
      </c>
      <c r="AM107" s="30">
        <v>97</v>
      </c>
      <c r="AN107" s="30">
        <v>1261</v>
      </c>
      <c r="AO107" s="30">
        <v>110</v>
      </c>
      <c r="AP107" s="30">
        <v>20</v>
      </c>
      <c r="AQ107" s="30">
        <v>53</v>
      </c>
      <c r="AR107" s="30">
        <v>37</v>
      </c>
      <c r="AS107" s="30">
        <v>93</v>
      </c>
      <c r="AT107" s="30">
        <v>541</v>
      </c>
      <c r="AU107" s="30">
        <v>210</v>
      </c>
      <c r="AV107" s="30">
        <v>18</v>
      </c>
      <c r="AW107" s="30">
        <v>141</v>
      </c>
      <c r="AX107" s="30">
        <v>1399</v>
      </c>
      <c r="AY107" s="30">
        <v>15</v>
      </c>
      <c r="AZ107" s="30">
        <v>105</v>
      </c>
      <c r="BA107" s="30">
        <v>79</v>
      </c>
      <c r="BB107" s="30">
        <v>19</v>
      </c>
      <c r="BC107" s="30">
        <v>9</v>
      </c>
      <c r="BD107" s="30">
        <v>67</v>
      </c>
      <c r="BE107" s="30">
        <v>3</v>
      </c>
      <c r="BF107" s="30">
        <v>2</v>
      </c>
      <c r="BG107" s="30">
        <v>0</v>
      </c>
      <c r="BH107" s="30">
        <v>0</v>
      </c>
      <c r="BI107" s="30">
        <v>8</v>
      </c>
      <c r="BJ107" s="30">
        <v>0</v>
      </c>
      <c r="BK107" s="30">
        <v>1</v>
      </c>
      <c r="BL107" s="30">
        <v>0</v>
      </c>
      <c r="BM107" s="30">
        <v>0</v>
      </c>
      <c r="BN107" s="30">
        <v>0</v>
      </c>
      <c r="BO107" s="31">
        <f t="shared" ref="BO107:BO170" si="29">SUM(BC107:BN107)</f>
        <v>90</v>
      </c>
      <c r="BP107" s="30">
        <v>135</v>
      </c>
      <c r="BQ107" s="31">
        <f t="shared" ref="BQ107:BQ170" si="30">BR107-SUM(D107:BN107,BP107)</f>
        <v>357</v>
      </c>
      <c r="BR107" s="32">
        <v>12582</v>
      </c>
      <c r="BS107" s="30">
        <f t="shared" si="16"/>
        <v>12582</v>
      </c>
      <c r="BT107" s="30">
        <v>0</v>
      </c>
      <c r="BU107" s="42">
        <v>33292</v>
      </c>
      <c r="BW107">
        <f t="shared" si="18"/>
        <v>162988</v>
      </c>
      <c r="BX107" s="25">
        <f t="shared" si="25"/>
        <v>0.10366402806086183</v>
      </c>
      <c r="BY107" s="6">
        <v>8540</v>
      </c>
      <c r="BZ107">
        <f t="shared" si="24"/>
        <v>4042</v>
      </c>
      <c r="CA107">
        <f t="shared" si="26"/>
        <v>108289</v>
      </c>
      <c r="CD107">
        <f t="shared" si="19"/>
        <v>39811</v>
      </c>
      <c r="CE107">
        <f t="shared" si="20"/>
        <v>15513</v>
      </c>
      <c r="CF107">
        <f t="shared" si="21"/>
        <v>6744</v>
      </c>
      <c r="CG107">
        <f t="shared" si="22"/>
        <v>5278</v>
      </c>
      <c r="CH107">
        <f t="shared" si="23"/>
        <v>5508</v>
      </c>
      <c r="CZ107" s="88">
        <v>33270</v>
      </c>
      <c r="DA107" s="6">
        <f t="shared" si="27"/>
        <v>11911.222222222223</v>
      </c>
      <c r="DB107" s="6">
        <f t="shared" si="17"/>
        <v>13582.333333333334</v>
      </c>
      <c r="DC107" s="90">
        <f t="shared" si="28"/>
        <v>12582</v>
      </c>
    </row>
    <row r="108" spans="2:107" x14ac:dyDescent="0.3">
      <c r="B108" s="64" t="s">
        <v>185</v>
      </c>
      <c r="C108" s="21" t="s">
        <v>445</v>
      </c>
      <c r="D108" s="30">
        <v>67</v>
      </c>
      <c r="E108" s="30">
        <v>456</v>
      </c>
      <c r="F108" s="30">
        <v>521</v>
      </c>
      <c r="G108" s="30">
        <v>70</v>
      </c>
      <c r="H108" s="30">
        <v>3876</v>
      </c>
      <c r="I108" s="30">
        <v>408</v>
      </c>
      <c r="J108" s="30">
        <v>80</v>
      </c>
      <c r="K108" s="30">
        <v>10</v>
      </c>
      <c r="L108" s="30">
        <v>326</v>
      </c>
      <c r="M108" s="30">
        <v>153</v>
      </c>
      <c r="N108" s="30">
        <v>228</v>
      </c>
      <c r="O108" s="30">
        <v>554</v>
      </c>
      <c r="P108" s="30">
        <v>301</v>
      </c>
      <c r="Q108" s="30">
        <v>115</v>
      </c>
      <c r="R108" s="30">
        <v>115</v>
      </c>
      <c r="S108" s="30">
        <v>148</v>
      </c>
      <c r="T108" s="30">
        <v>37</v>
      </c>
      <c r="U108" s="30">
        <v>92</v>
      </c>
      <c r="V108" s="30">
        <v>44</v>
      </c>
      <c r="W108" s="30">
        <v>92</v>
      </c>
      <c r="X108" s="30">
        <v>172</v>
      </c>
      <c r="Y108" s="30">
        <v>193</v>
      </c>
      <c r="Z108" s="30">
        <v>192</v>
      </c>
      <c r="AA108" s="30">
        <v>38</v>
      </c>
      <c r="AB108" s="30">
        <v>151</v>
      </c>
      <c r="AC108" s="30">
        <v>419</v>
      </c>
      <c r="AD108" s="30">
        <v>82</v>
      </c>
      <c r="AE108" s="30">
        <v>226</v>
      </c>
      <c r="AF108" s="30">
        <v>59</v>
      </c>
      <c r="AG108" s="30">
        <v>133</v>
      </c>
      <c r="AH108" s="30">
        <v>138</v>
      </c>
      <c r="AI108" s="30">
        <v>251</v>
      </c>
      <c r="AJ108" s="30">
        <v>88</v>
      </c>
      <c r="AK108" s="30">
        <v>65</v>
      </c>
      <c r="AL108" s="30">
        <v>177</v>
      </c>
      <c r="AM108" s="30">
        <v>114</v>
      </c>
      <c r="AN108" s="30">
        <v>1684</v>
      </c>
      <c r="AO108" s="30">
        <v>141</v>
      </c>
      <c r="AP108" s="30">
        <v>17</v>
      </c>
      <c r="AQ108" s="30">
        <v>54</v>
      </c>
      <c r="AR108" s="30">
        <v>49</v>
      </c>
      <c r="AS108" s="30">
        <v>76</v>
      </c>
      <c r="AT108" s="30">
        <v>656</v>
      </c>
      <c r="AU108" s="30">
        <v>222</v>
      </c>
      <c r="AV108" s="30">
        <v>10</v>
      </c>
      <c r="AW108" s="30">
        <v>201</v>
      </c>
      <c r="AX108" s="30">
        <v>1744</v>
      </c>
      <c r="AY108" s="30">
        <v>15</v>
      </c>
      <c r="AZ108" s="30">
        <v>120</v>
      </c>
      <c r="BA108" s="30">
        <v>97</v>
      </c>
      <c r="BB108" s="30">
        <v>17</v>
      </c>
      <c r="BC108" s="30">
        <v>28</v>
      </c>
      <c r="BD108" s="30">
        <v>85</v>
      </c>
      <c r="BE108" s="30">
        <v>2</v>
      </c>
      <c r="BF108" s="30">
        <v>0</v>
      </c>
      <c r="BG108" s="30">
        <v>1</v>
      </c>
      <c r="BH108" s="30">
        <v>0</v>
      </c>
      <c r="BI108" s="30">
        <v>15</v>
      </c>
      <c r="BJ108" s="30">
        <v>0</v>
      </c>
      <c r="BK108" s="30">
        <v>2</v>
      </c>
      <c r="BL108" s="30">
        <v>1</v>
      </c>
      <c r="BM108" s="30">
        <v>0</v>
      </c>
      <c r="BN108" s="30">
        <v>0</v>
      </c>
      <c r="BO108" s="31">
        <f t="shared" si="29"/>
        <v>134</v>
      </c>
      <c r="BP108" s="30">
        <v>248</v>
      </c>
      <c r="BQ108" s="31">
        <f t="shared" si="30"/>
        <v>492</v>
      </c>
      <c r="BR108" s="32">
        <v>16168</v>
      </c>
      <c r="BS108" s="30">
        <f t="shared" si="16"/>
        <v>16168</v>
      </c>
      <c r="BT108" s="30">
        <v>0</v>
      </c>
      <c r="BU108" s="42">
        <v>33327</v>
      </c>
      <c r="BW108">
        <f t="shared" si="18"/>
        <v>164089</v>
      </c>
      <c r="BX108" s="25">
        <f t="shared" si="25"/>
        <v>7.9163707152816176E-2</v>
      </c>
      <c r="BY108" s="6">
        <v>3352</v>
      </c>
      <c r="BZ108">
        <f t="shared" si="24"/>
        <v>12816</v>
      </c>
      <c r="CA108">
        <f t="shared" si="26"/>
        <v>110485</v>
      </c>
      <c r="CD108">
        <f t="shared" si="19"/>
        <v>40270</v>
      </c>
      <c r="CE108">
        <f t="shared" si="20"/>
        <v>15877</v>
      </c>
      <c r="CF108">
        <f t="shared" si="21"/>
        <v>6846</v>
      </c>
      <c r="CG108">
        <f t="shared" si="22"/>
        <v>5353</v>
      </c>
      <c r="CH108">
        <f t="shared" si="23"/>
        <v>5491</v>
      </c>
      <c r="CZ108" s="88">
        <v>33298</v>
      </c>
      <c r="DA108" s="6">
        <f t="shared" si="27"/>
        <v>12063.361111111111</v>
      </c>
      <c r="DB108" s="6">
        <f t="shared" si="17"/>
        <v>13674.083333333334</v>
      </c>
      <c r="DC108" s="90">
        <f t="shared" si="28"/>
        <v>16168</v>
      </c>
    </row>
    <row r="109" spans="2:107" x14ac:dyDescent="0.3">
      <c r="B109" s="64" t="s">
        <v>186</v>
      </c>
      <c r="C109" s="21" t="s">
        <v>446</v>
      </c>
      <c r="D109" s="30">
        <v>57</v>
      </c>
      <c r="E109" s="30">
        <v>362</v>
      </c>
      <c r="F109" s="30">
        <v>409</v>
      </c>
      <c r="G109" s="30">
        <v>56</v>
      </c>
      <c r="H109" s="30">
        <v>2996</v>
      </c>
      <c r="I109" s="30">
        <v>332</v>
      </c>
      <c r="J109" s="30">
        <v>68</v>
      </c>
      <c r="K109" s="30">
        <v>10</v>
      </c>
      <c r="L109" s="30">
        <v>240</v>
      </c>
      <c r="M109" s="30">
        <v>124</v>
      </c>
      <c r="N109" s="30">
        <v>174</v>
      </c>
      <c r="O109" s="30">
        <v>421</v>
      </c>
      <c r="P109" s="30">
        <v>220</v>
      </c>
      <c r="Q109" s="30">
        <v>87</v>
      </c>
      <c r="R109" s="30">
        <v>57</v>
      </c>
      <c r="S109" s="30">
        <v>111</v>
      </c>
      <c r="T109" s="30">
        <v>22</v>
      </c>
      <c r="U109" s="30">
        <v>82</v>
      </c>
      <c r="V109" s="30">
        <v>20</v>
      </c>
      <c r="W109" s="30">
        <v>83</v>
      </c>
      <c r="X109" s="30">
        <v>151</v>
      </c>
      <c r="Y109" s="30">
        <v>168</v>
      </c>
      <c r="Z109" s="30">
        <v>145</v>
      </c>
      <c r="AA109" s="30">
        <v>29</v>
      </c>
      <c r="AB109" s="30">
        <v>108</v>
      </c>
      <c r="AC109" s="30">
        <v>357</v>
      </c>
      <c r="AD109" s="30">
        <v>53</v>
      </c>
      <c r="AE109" s="30">
        <v>179</v>
      </c>
      <c r="AF109" s="30">
        <v>44</v>
      </c>
      <c r="AG109" s="30">
        <v>92</v>
      </c>
      <c r="AH109" s="30">
        <v>97</v>
      </c>
      <c r="AI109" s="30">
        <v>202</v>
      </c>
      <c r="AJ109" s="30">
        <v>86</v>
      </c>
      <c r="AK109" s="30">
        <v>61</v>
      </c>
      <c r="AL109" s="30">
        <v>123</v>
      </c>
      <c r="AM109" s="30">
        <v>79</v>
      </c>
      <c r="AN109" s="30">
        <v>1280</v>
      </c>
      <c r="AO109" s="30">
        <v>119</v>
      </c>
      <c r="AP109" s="30">
        <v>17</v>
      </c>
      <c r="AQ109" s="30">
        <v>33</v>
      </c>
      <c r="AR109" s="30">
        <v>29</v>
      </c>
      <c r="AS109" s="30">
        <v>65</v>
      </c>
      <c r="AT109" s="30">
        <v>533</v>
      </c>
      <c r="AU109" s="30">
        <v>186</v>
      </c>
      <c r="AV109" s="30">
        <v>15</v>
      </c>
      <c r="AW109" s="30">
        <v>143</v>
      </c>
      <c r="AX109" s="30">
        <v>1410</v>
      </c>
      <c r="AY109" s="30">
        <v>19</v>
      </c>
      <c r="AZ109" s="30">
        <v>68</v>
      </c>
      <c r="BA109" s="30">
        <v>72</v>
      </c>
      <c r="BB109" s="30">
        <v>11</v>
      </c>
      <c r="BC109" s="30">
        <v>11</v>
      </c>
      <c r="BD109" s="30">
        <v>53</v>
      </c>
      <c r="BE109" s="30">
        <v>0</v>
      </c>
      <c r="BF109" s="30">
        <v>0</v>
      </c>
      <c r="BG109" s="30">
        <v>0</v>
      </c>
      <c r="BH109" s="30">
        <v>0</v>
      </c>
      <c r="BI109" s="30">
        <v>8</v>
      </c>
      <c r="BJ109" s="30">
        <v>0</v>
      </c>
      <c r="BK109" s="30">
        <v>2</v>
      </c>
      <c r="BL109" s="30">
        <v>1</v>
      </c>
      <c r="BM109" s="30">
        <v>0</v>
      </c>
      <c r="BN109" s="30">
        <v>0</v>
      </c>
      <c r="BO109" s="31">
        <f t="shared" si="29"/>
        <v>75</v>
      </c>
      <c r="BP109" s="30">
        <v>80</v>
      </c>
      <c r="BQ109" s="31">
        <f t="shared" si="30"/>
        <v>432</v>
      </c>
      <c r="BR109" s="32">
        <v>12492</v>
      </c>
      <c r="BS109" s="30">
        <f t="shared" si="16"/>
        <v>12492</v>
      </c>
      <c r="BT109" s="30">
        <v>0</v>
      </c>
      <c r="BU109" s="42">
        <v>33355</v>
      </c>
      <c r="BW109">
        <f t="shared" si="18"/>
        <v>165131</v>
      </c>
      <c r="BX109" s="25">
        <f t="shared" si="25"/>
        <v>0.10648691025804258</v>
      </c>
      <c r="BY109" s="6">
        <v>3352</v>
      </c>
      <c r="BZ109">
        <f t="shared" si="24"/>
        <v>9140</v>
      </c>
      <c r="CA109">
        <f t="shared" si="26"/>
        <v>113551</v>
      </c>
      <c r="CD109">
        <f t="shared" si="19"/>
        <v>40659</v>
      </c>
      <c r="CE109">
        <f t="shared" si="20"/>
        <v>16049</v>
      </c>
      <c r="CF109">
        <f t="shared" si="21"/>
        <v>6890</v>
      </c>
      <c r="CG109">
        <f t="shared" si="22"/>
        <v>5401</v>
      </c>
      <c r="CH109">
        <f t="shared" si="23"/>
        <v>5502</v>
      </c>
      <c r="CZ109" s="88">
        <v>33329</v>
      </c>
      <c r="DA109" s="6">
        <f t="shared" si="27"/>
        <v>12175.083333333334</v>
      </c>
      <c r="DB109" s="6">
        <f t="shared" si="17"/>
        <v>13760.916666666666</v>
      </c>
      <c r="DC109" s="90">
        <f t="shared" si="28"/>
        <v>12492</v>
      </c>
    </row>
    <row r="110" spans="2:107" x14ac:dyDescent="0.3">
      <c r="B110" s="64" t="s">
        <v>187</v>
      </c>
      <c r="C110" s="21" t="s">
        <v>447</v>
      </c>
      <c r="D110" s="30">
        <v>42</v>
      </c>
      <c r="E110" s="30">
        <v>336</v>
      </c>
      <c r="F110" s="30">
        <v>392</v>
      </c>
      <c r="G110" s="30">
        <v>59</v>
      </c>
      <c r="H110" s="30">
        <v>2929</v>
      </c>
      <c r="I110" s="30">
        <v>302</v>
      </c>
      <c r="J110" s="30">
        <v>43</v>
      </c>
      <c r="K110" s="30">
        <v>7</v>
      </c>
      <c r="L110" s="30">
        <v>237</v>
      </c>
      <c r="M110" s="30">
        <v>88</v>
      </c>
      <c r="N110" s="30">
        <v>193</v>
      </c>
      <c r="O110" s="30">
        <v>423</v>
      </c>
      <c r="P110" s="30">
        <v>196</v>
      </c>
      <c r="Q110" s="30">
        <v>79</v>
      </c>
      <c r="R110" s="30">
        <v>65</v>
      </c>
      <c r="S110" s="30">
        <v>104</v>
      </c>
      <c r="T110" s="30">
        <v>31</v>
      </c>
      <c r="U110" s="30">
        <v>74</v>
      </c>
      <c r="V110" s="30">
        <v>30</v>
      </c>
      <c r="W110" s="30">
        <v>62</v>
      </c>
      <c r="X110" s="30">
        <v>123</v>
      </c>
      <c r="Y110" s="30">
        <v>138</v>
      </c>
      <c r="Z110" s="30">
        <v>138</v>
      </c>
      <c r="AA110" s="30">
        <v>22</v>
      </c>
      <c r="AB110" s="30">
        <v>112</v>
      </c>
      <c r="AC110" s="30">
        <v>329</v>
      </c>
      <c r="AD110" s="30">
        <v>46</v>
      </c>
      <c r="AE110" s="30">
        <v>170</v>
      </c>
      <c r="AF110" s="30">
        <v>39</v>
      </c>
      <c r="AG110" s="30">
        <v>103</v>
      </c>
      <c r="AH110" s="30">
        <v>104</v>
      </c>
      <c r="AI110" s="30">
        <v>200</v>
      </c>
      <c r="AJ110" s="30">
        <v>68</v>
      </c>
      <c r="AK110" s="30">
        <v>61</v>
      </c>
      <c r="AL110" s="30">
        <v>144</v>
      </c>
      <c r="AM110" s="30">
        <v>103</v>
      </c>
      <c r="AN110" s="30">
        <v>1164</v>
      </c>
      <c r="AO110" s="30">
        <v>102</v>
      </c>
      <c r="AP110" s="30">
        <v>11</v>
      </c>
      <c r="AQ110" s="30">
        <v>56</v>
      </c>
      <c r="AR110" s="30">
        <v>32</v>
      </c>
      <c r="AS110" s="30">
        <v>74</v>
      </c>
      <c r="AT110" s="30">
        <v>450</v>
      </c>
      <c r="AU110" s="30">
        <v>182</v>
      </c>
      <c r="AV110" s="30">
        <v>20</v>
      </c>
      <c r="AW110" s="30">
        <v>121</v>
      </c>
      <c r="AX110" s="30">
        <v>1378</v>
      </c>
      <c r="AY110" s="30">
        <v>11</v>
      </c>
      <c r="AZ110" s="30">
        <v>90</v>
      </c>
      <c r="BA110" s="30">
        <v>54</v>
      </c>
      <c r="BB110" s="30">
        <v>12</v>
      </c>
      <c r="BC110" s="30">
        <v>15</v>
      </c>
      <c r="BD110" s="30">
        <v>48</v>
      </c>
      <c r="BE110" s="30">
        <v>1</v>
      </c>
      <c r="BF110" s="30">
        <v>0</v>
      </c>
      <c r="BG110" s="30">
        <v>0</v>
      </c>
      <c r="BH110" s="30">
        <v>0</v>
      </c>
      <c r="BI110" s="30">
        <v>13</v>
      </c>
      <c r="BJ110" s="30">
        <v>0</v>
      </c>
      <c r="BK110" s="30">
        <v>3</v>
      </c>
      <c r="BL110" s="30">
        <v>2</v>
      </c>
      <c r="BM110" s="30">
        <v>0</v>
      </c>
      <c r="BN110" s="30">
        <v>0</v>
      </c>
      <c r="BO110" s="31">
        <f t="shared" si="29"/>
        <v>82</v>
      </c>
      <c r="BP110" s="30">
        <v>70</v>
      </c>
      <c r="BQ110" s="31">
        <f t="shared" si="30"/>
        <v>419</v>
      </c>
      <c r="BR110" s="32">
        <v>11920</v>
      </c>
      <c r="BS110" s="30">
        <f t="shared" si="16"/>
        <v>11920</v>
      </c>
      <c r="BT110" s="30">
        <v>0</v>
      </c>
      <c r="BU110" s="42">
        <v>33383</v>
      </c>
      <c r="BW110">
        <f t="shared" si="18"/>
        <v>166514</v>
      </c>
      <c r="BX110" s="25">
        <f t="shared" si="25"/>
        <v>0.11466345349265317</v>
      </c>
      <c r="BY110" s="6">
        <v>3555</v>
      </c>
      <c r="BZ110">
        <f t="shared" si="24"/>
        <v>8365</v>
      </c>
      <c r="CA110">
        <f t="shared" si="26"/>
        <v>115496</v>
      </c>
      <c r="CD110">
        <f t="shared" si="19"/>
        <v>41234</v>
      </c>
      <c r="CE110">
        <f t="shared" si="20"/>
        <v>16258</v>
      </c>
      <c r="CF110">
        <f t="shared" si="21"/>
        <v>6883</v>
      </c>
      <c r="CG110">
        <f t="shared" si="22"/>
        <v>5479</v>
      </c>
      <c r="CH110">
        <f t="shared" si="23"/>
        <v>5573</v>
      </c>
      <c r="CZ110" s="88">
        <v>33359</v>
      </c>
      <c r="DA110" s="6">
        <f t="shared" si="27"/>
        <v>12273.972222222223</v>
      </c>
      <c r="DB110" s="6">
        <f t="shared" si="17"/>
        <v>13876.166666666666</v>
      </c>
      <c r="DC110" s="90">
        <f t="shared" si="28"/>
        <v>11920</v>
      </c>
    </row>
    <row r="111" spans="2:107" x14ac:dyDescent="0.3">
      <c r="B111" s="64" t="s">
        <v>188</v>
      </c>
      <c r="C111" s="21" t="s">
        <v>448</v>
      </c>
      <c r="D111" s="30">
        <v>56</v>
      </c>
      <c r="E111" s="30">
        <v>338</v>
      </c>
      <c r="F111" s="30">
        <v>405</v>
      </c>
      <c r="G111" s="30">
        <v>71</v>
      </c>
      <c r="H111" s="30">
        <v>3250</v>
      </c>
      <c r="I111" s="30">
        <v>362</v>
      </c>
      <c r="J111" s="30">
        <v>71</v>
      </c>
      <c r="K111" s="30">
        <v>14</v>
      </c>
      <c r="L111" s="30">
        <v>320</v>
      </c>
      <c r="M111" s="30">
        <v>109</v>
      </c>
      <c r="N111" s="30">
        <v>180</v>
      </c>
      <c r="O111" s="30">
        <v>451</v>
      </c>
      <c r="P111" s="30">
        <v>221</v>
      </c>
      <c r="Q111" s="30">
        <v>69</v>
      </c>
      <c r="R111" s="30">
        <v>98</v>
      </c>
      <c r="S111" s="30">
        <v>135</v>
      </c>
      <c r="T111" s="30">
        <v>32</v>
      </c>
      <c r="U111" s="30">
        <v>76</v>
      </c>
      <c r="V111" s="30">
        <v>17</v>
      </c>
      <c r="W111" s="30">
        <v>62</v>
      </c>
      <c r="X111" s="30">
        <v>156</v>
      </c>
      <c r="Y111" s="30">
        <v>184</v>
      </c>
      <c r="Z111" s="30">
        <v>174</v>
      </c>
      <c r="AA111" s="30">
        <v>27</v>
      </c>
      <c r="AB111" s="30">
        <v>138</v>
      </c>
      <c r="AC111" s="30">
        <v>307</v>
      </c>
      <c r="AD111" s="30">
        <v>65</v>
      </c>
      <c r="AE111" s="30">
        <v>163</v>
      </c>
      <c r="AF111" s="30">
        <v>55</v>
      </c>
      <c r="AG111" s="30">
        <v>144</v>
      </c>
      <c r="AH111" s="30">
        <v>123</v>
      </c>
      <c r="AI111" s="30">
        <v>222</v>
      </c>
      <c r="AJ111" s="30">
        <v>96</v>
      </c>
      <c r="AK111" s="30">
        <v>73</v>
      </c>
      <c r="AL111" s="30">
        <v>138</v>
      </c>
      <c r="AM111" s="30">
        <v>95</v>
      </c>
      <c r="AN111" s="30">
        <v>1186</v>
      </c>
      <c r="AO111" s="30">
        <v>140</v>
      </c>
      <c r="AP111" s="30">
        <v>16</v>
      </c>
      <c r="AQ111" s="30">
        <v>57</v>
      </c>
      <c r="AR111" s="30">
        <v>35</v>
      </c>
      <c r="AS111" s="30">
        <v>68</v>
      </c>
      <c r="AT111" s="30">
        <v>574</v>
      </c>
      <c r="AU111" s="30">
        <v>209</v>
      </c>
      <c r="AV111" s="30">
        <v>28</v>
      </c>
      <c r="AW111" s="30">
        <v>173</v>
      </c>
      <c r="AX111" s="30">
        <v>1340</v>
      </c>
      <c r="AY111" s="30">
        <v>23</v>
      </c>
      <c r="AZ111" s="30">
        <v>142</v>
      </c>
      <c r="BA111" s="30">
        <v>90</v>
      </c>
      <c r="BB111" s="30">
        <v>17</v>
      </c>
      <c r="BC111" s="30">
        <v>11</v>
      </c>
      <c r="BD111" s="30">
        <v>93</v>
      </c>
      <c r="BE111" s="30">
        <v>2</v>
      </c>
      <c r="BF111" s="30">
        <v>0</v>
      </c>
      <c r="BG111" s="30">
        <v>0</v>
      </c>
      <c r="BH111" s="30">
        <v>1</v>
      </c>
      <c r="BI111" s="30">
        <v>14</v>
      </c>
      <c r="BJ111" s="30">
        <v>0</v>
      </c>
      <c r="BK111" s="30">
        <v>5</v>
      </c>
      <c r="BL111" s="30">
        <v>5</v>
      </c>
      <c r="BM111" s="30">
        <v>0</v>
      </c>
      <c r="BN111" s="30">
        <v>0</v>
      </c>
      <c r="BO111" s="31">
        <f t="shared" si="29"/>
        <v>131</v>
      </c>
      <c r="BP111" s="30">
        <v>101</v>
      </c>
      <c r="BQ111" s="31">
        <f t="shared" si="30"/>
        <v>446</v>
      </c>
      <c r="BR111" s="32">
        <v>13273</v>
      </c>
      <c r="BS111" s="30">
        <f t="shared" si="16"/>
        <v>13273</v>
      </c>
      <c r="BT111" s="30">
        <v>0</v>
      </c>
      <c r="BU111" s="42">
        <v>33418</v>
      </c>
      <c r="BW111">
        <f t="shared" si="18"/>
        <v>161281</v>
      </c>
      <c r="BX111" s="25">
        <f t="shared" si="25"/>
        <v>2.442262252597871E-2</v>
      </c>
      <c r="BY111" s="6">
        <v>3931</v>
      </c>
      <c r="BZ111">
        <f t="shared" si="24"/>
        <v>9342</v>
      </c>
      <c r="CA111">
        <f t="shared" si="26"/>
        <v>110102</v>
      </c>
      <c r="CD111">
        <f t="shared" si="19"/>
        <v>39956</v>
      </c>
      <c r="CE111">
        <f t="shared" si="20"/>
        <v>15817</v>
      </c>
      <c r="CF111">
        <f t="shared" si="21"/>
        <v>6651</v>
      </c>
      <c r="CG111">
        <f t="shared" si="22"/>
        <v>5252</v>
      </c>
      <c r="CH111">
        <f t="shared" si="23"/>
        <v>5376</v>
      </c>
      <c r="CZ111" s="88">
        <v>33390</v>
      </c>
      <c r="DA111" s="6">
        <f t="shared" si="27"/>
        <v>12365.666666666666</v>
      </c>
      <c r="DB111" s="6">
        <f t="shared" si="17"/>
        <v>13440.083333333334</v>
      </c>
      <c r="DC111" s="90">
        <f t="shared" si="28"/>
        <v>13273</v>
      </c>
    </row>
    <row r="112" spans="2:107" x14ac:dyDescent="0.3">
      <c r="B112" s="64" t="s">
        <v>189</v>
      </c>
      <c r="C112" s="21" t="s">
        <v>457</v>
      </c>
      <c r="D112" s="30">
        <v>52</v>
      </c>
      <c r="E112" s="30">
        <v>291</v>
      </c>
      <c r="F112" s="30">
        <v>408</v>
      </c>
      <c r="G112" s="30">
        <v>37</v>
      </c>
      <c r="H112" s="30">
        <v>2813</v>
      </c>
      <c r="I112" s="30">
        <v>277</v>
      </c>
      <c r="J112" s="30">
        <v>69</v>
      </c>
      <c r="K112" s="30">
        <v>7</v>
      </c>
      <c r="L112" s="30">
        <v>252</v>
      </c>
      <c r="M112" s="30">
        <v>110</v>
      </c>
      <c r="N112" s="30">
        <v>182</v>
      </c>
      <c r="O112" s="30">
        <v>384</v>
      </c>
      <c r="P112" s="30">
        <v>228</v>
      </c>
      <c r="Q112" s="30">
        <v>75</v>
      </c>
      <c r="R112" s="30">
        <v>88</v>
      </c>
      <c r="S112" s="30">
        <v>95</v>
      </c>
      <c r="T112" s="30">
        <v>30</v>
      </c>
      <c r="U112" s="30">
        <v>69</v>
      </c>
      <c r="V112" s="30">
        <v>26</v>
      </c>
      <c r="W112" s="30">
        <v>76</v>
      </c>
      <c r="X112" s="30">
        <v>152</v>
      </c>
      <c r="Y112" s="30">
        <v>137</v>
      </c>
      <c r="Z112" s="30">
        <v>136</v>
      </c>
      <c r="AA112" s="30">
        <v>32</v>
      </c>
      <c r="AB112" s="30">
        <v>118</v>
      </c>
      <c r="AC112" s="30">
        <v>299</v>
      </c>
      <c r="AD112" s="30">
        <v>49</v>
      </c>
      <c r="AE112" s="30">
        <v>148</v>
      </c>
      <c r="AF112" s="30">
        <v>42</v>
      </c>
      <c r="AG112" s="30">
        <v>87</v>
      </c>
      <c r="AH112" s="30">
        <v>99</v>
      </c>
      <c r="AI112" s="30">
        <v>202</v>
      </c>
      <c r="AJ112" s="30">
        <v>105</v>
      </c>
      <c r="AK112" s="30">
        <v>45</v>
      </c>
      <c r="AL112" s="30">
        <v>139</v>
      </c>
      <c r="AM112" s="30">
        <v>76</v>
      </c>
      <c r="AN112" s="30">
        <v>1079</v>
      </c>
      <c r="AO112" s="30">
        <v>101</v>
      </c>
      <c r="AP112" s="30">
        <v>14</v>
      </c>
      <c r="AQ112" s="30">
        <v>43</v>
      </c>
      <c r="AR112" s="30">
        <v>39</v>
      </c>
      <c r="AS112" s="30">
        <v>65</v>
      </c>
      <c r="AT112" s="30">
        <v>472</v>
      </c>
      <c r="AU112" s="30">
        <v>221</v>
      </c>
      <c r="AV112" s="30">
        <v>22</v>
      </c>
      <c r="AW112" s="30">
        <v>142</v>
      </c>
      <c r="AX112" s="30">
        <v>354</v>
      </c>
      <c r="AY112" s="30">
        <v>13</v>
      </c>
      <c r="AZ112" s="30">
        <v>95</v>
      </c>
      <c r="BA112" s="30">
        <v>56</v>
      </c>
      <c r="BB112" s="30">
        <v>15</v>
      </c>
      <c r="BC112" s="30">
        <v>11</v>
      </c>
      <c r="BD112" s="30">
        <v>58</v>
      </c>
      <c r="BE112" s="30">
        <v>3</v>
      </c>
      <c r="BF112" s="30">
        <v>0</v>
      </c>
      <c r="BG112" s="30">
        <v>1</v>
      </c>
      <c r="BH112" s="30">
        <v>1</v>
      </c>
      <c r="BI112" s="30">
        <v>22</v>
      </c>
      <c r="BJ112" s="30">
        <v>0</v>
      </c>
      <c r="BK112" s="30">
        <v>5</v>
      </c>
      <c r="BL112" s="30">
        <v>2</v>
      </c>
      <c r="BM112" s="30">
        <v>0</v>
      </c>
      <c r="BN112" s="30">
        <v>0</v>
      </c>
      <c r="BO112" s="31">
        <f t="shared" si="29"/>
        <v>103</v>
      </c>
      <c r="BP112" s="30">
        <v>58</v>
      </c>
      <c r="BQ112" s="31">
        <f t="shared" si="30"/>
        <v>325</v>
      </c>
      <c r="BR112" s="32">
        <v>10652</v>
      </c>
      <c r="BS112" s="30">
        <f t="shared" si="16"/>
        <v>10652</v>
      </c>
      <c r="BT112" s="30">
        <v>0</v>
      </c>
      <c r="BU112" s="42">
        <v>33446</v>
      </c>
      <c r="BW112">
        <f t="shared" si="18"/>
        <v>160026</v>
      </c>
      <c r="BX112" s="25">
        <f t="shared" si="25"/>
        <v>2.4513915120008667E-2</v>
      </c>
      <c r="BY112" s="6">
        <v>4337</v>
      </c>
      <c r="BZ112">
        <f t="shared" si="24"/>
        <v>6315</v>
      </c>
      <c r="CA112">
        <f t="shared" si="26"/>
        <v>109053</v>
      </c>
      <c r="CD112">
        <f t="shared" si="19"/>
        <v>39685</v>
      </c>
      <c r="CE112">
        <f t="shared" si="20"/>
        <v>15779</v>
      </c>
      <c r="CF112">
        <f t="shared" si="21"/>
        <v>6610</v>
      </c>
      <c r="CG112">
        <f t="shared" si="22"/>
        <v>5269</v>
      </c>
      <c r="CH112">
        <f t="shared" si="23"/>
        <v>5386</v>
      </c>
      <c r="CZ112" s="88">
        <v>33420</v>
      </c>
      <c r="DA112" s="6">
        <f t="shared" si="27"/>
        <v>12403.305555555555</v>
      </c>
      <c r="DB112" s="6">
        <f t="shared" si="17"/>
        <v>13335.5</v>
      </c>
      <c r="DC112" s="90">
        <f t="shared" si="28"/>
        <v>10652</v>
      </c>
    </row>
    <row r="113" spans="2:107" x14ac:dyDescent="0.3">
      <c r="B113" s="64" t="s">
        <v>190</v>
      </c>
      <c r="C113" s="21" t="s">
        <v>438</v>
      </c>
      <c r="D113" s="30">
        <v>48</v>
      </c>
      <c r="E113" s="30">
        <v>363</v>
      </c>
      <c r="F113" s="30">
        <v>491</v>
      </c>
      <c r="G113" s="30">
        <v>69</v>
      </c>
      <c r="H113" s="30">
        <v>3691</v>
      </c>
      <c r="I113" s="30">
        <v>380</v>
      </c>
      <c r="J113" s="30">
        <v>105</v>
      </c>
      <c r="K113" s="30">
        <v>11</v>
      </c>
      <c r="L113" s="30">
        <v>330</v>
      </c>
      <c r="M113" s="30">
        <v>152</v>
      </c>
      <c r="N113" s="30">
        <v>196</v>
      </c>
      <c r="O113" s="30">
        <v>517</v>
      </c>
      <c r="P113" s="30">
        <v>271</v>
      </c>
      <c r="Q113" s="30">
        <v>90</v>
      </c>
      <c r="R113" s="30">
        <v>106</v>
      </c>
      <c r="S113" s="30">
        <v>165</v>
      </c>
      <c r="T113" s="30">
        <v>47</v>
      </c>
      <c r="U113" s="30">
        <v>92</v>
      </c>
      <c r="V113" s="30">
        <v>25</v>
      </c>
      <c r="W113" s="30">
        <v>109</v>
      </c>
      <c r="X113" s="30">
        <v>203</v>
      </c>
      <c r="Y113" s="30">
        <v>207</v>
      </c>
      <c r="Z113" s="30">
        <v>190</v>
      </c>
      <c r="AA113" s="30">
        <v>32</v>
      </c>
      <c r="AB113" s="30">
        <v>168</v>
      </c>
      <c r="AC113" s="30">
        <v>379</v>
      </c>
      <c r="AD113" s="30">
        <v>89</v>
      </c>
      <c r="AE113" s="30">
        <v>220</v>
      </c>
      <c r="AF113" s="30">
        <v>50</v>
      </c>
      <c r="AG113" s="30">
        <v>133</v>
      </c>
      <c r="AH113" s="30">
        <v>130</v>
      </c>
      <c r="AI113" s="30">
        <v>322</v>
      </c>
      <c r="AJ113" s="30">
        <v>116</v>
      </c>
      <c r="AK113" s="30">
        <v>72</v>
      </c>
      <c r="AL113" s="30">
        <v>192</v>
      </c>
      <c r="AM113" s="30">
        <v>114</v>
      </c>
      <c r="AN113" s="30">
        <v>1411</v>
      </c>
      <c r="AO113" s="30">
        <v>159</v>
      </c>
      <c r="AP113" s="30">
        <v>20</v>
      </c>
      <c r="AQ113" s="30">
        <v>84</v>
      </c>
      <c r="AR113" s="30">
        <v>58</v>
      </c>
      <c r="AS113" s="30">
        <v>78</v>
      </c>
      <c r="AT113" s="30">
        <v>655</v>
      </c>
      <c r="AU113" s="30">
        <v>233</v>
      </c>
      <c r="AV113" s="30">
        <v>34</v>
      </c>
      <c r="AW113" s="30">
        <v>241</v>
      </c>
      <c r="AX113" s="30">
        <v>258</v>
      </c>
      <c r="AY113" s="30">
        <v>19</v>
      </c>
      <c r="AZ113" s="30">
        <v>121</v>
      </c>
      <c r="BA113" s="30">
        <v>61</v>
      </c>
      <c r="BB113" s="30">
        <v>18</v>
      </c>
      <c r="BC113" s="30">
        <v>17</v>
      </c>
      <c r="BD113" s="30">
        <v>73</v>
      </c>
      <c r="BE113" s="30">
        <v>4</v>
      </c>
      <c r="BF113" s="30">
        <v>0</v>
      </c>
      <c r="BG113" s="30">
        <v>0</v>
      </c>
      <c r="BH113" s="30">
        <v>0</v>
      </c>
      <c r="BI113" s="30">
        <v>15</v>
      </c>
      <c r="BJ113" s="30">
        <v>0</v>
      </c>
      <c r="BK113" s="30">
        <v>3</v>
      </c>
      <c r="BL113" s="30">
        <v>5</v>
      </c>
      <c r="BM113" s="30">
        <v>0</v>
      </c>
      <c r="BN113" s="30">
        <v>1</v>
      </c>
      <c r="BO113" s="31">
        <f t="shared" si="29"/>
        <v>118</v>
      </c>
      <c r="BP113" s="30">
        <v>261</v>
      </c>
      <c r="BQ113" s="31">
        <f t="shared" si="30"/>
        <v>466</v>
      </c>
      <c r="BR113" s="32">
        <v>14170</v>
      </c>
      <c r="BS113" s="30">
        <f t="shared" si="16"/>
        <v>14170</v>
      </c>
      <c r="BT113" s="30">
        <v>0</v>
      </c>
      <c r="BU113" s="42">
        <v>33481</v>
      </c>
      <c r="BW113">
        <f t="shared" si="18"/>
        <v>159484</v>
      </c>
      <c r="BX113" s="25">
        <f t="shared" si="25"/>
        <v>2.9115651391955488E-3</v>
      </c>
      <c r="BY113" s="6">
        <v>4337</v>
      </c>
      <c r="BZ113">
        <f t="shared" si="24"/>
        <v>9833</v>
      </c>
      <c r="CA113">
        <f t="shared" si="26"/>
        <v>110434</v>
      </c>
      <c r="CD113">
        <f t="shared" si="19"/>
        <v>39721</v>
      </c>
      <c r="CE113">
        <f t="shared" si="20"/>
        <v>15888</v>
      </c>
      <c r="CF113">
        <f t="shared" si="21"/>
        <v>6645</v>
      </c>
      <c r="CG113">
        <f t="shared" si="22"/>
        <v>5259</v>
      </c>
      <c r="CH113">
        <f t="shared" si="23"/>
        <v>5446</v>
      </c>
      <c r="CZ113" s="88">
        <v>33451</v>
      </c>
      <c r="DA113" s="6">
        <f t="shared" si="27"/>
        <v>12463.916666666666</v>
      </c>
      <c r="DB113" s="6">
        <f t="shared" si="17"/>
        <v>13290.333333333334</v>
      </c>
      <c r="DC113" s="90">
        <f t="shared" si="28"/>
        <v>14170</v>
      </c>
    </row>
    <row r="114" spans="2:107" x14ac:dyDescent="0.3">
      <c r="B114" s="64" t="s">
        <v>191</v>
      </c>
      <c r="C114" s="21" t="s">
        <v>439</v>
      </c>
      <c r="D114" s="30">
        <v>62</v>
      </c>
      <c r="E114" s="30">
        <v>356</v>
      </c>
      <c r="F114" s="30">
        <v>450</v>
      </c>
      <c r="G114" s="30">
        <v>62</v>
      </c>
      <c r="H114" s="30">
        <v>3560</v>
      </c>
      <c r="I114" s="30">
        <v>331</v>
      </c>
      <c r="J114" s="30">
        <v>92</v>
      </c>
      <c r="K114" s="30">
        <v>17</v>
      </c>
      <c r="L114" s="30">
        <v>316</v>
      </c>
      <c r="M114" s="30">
        <v>134</v>
      </c>
      <c r="N114" s="30">
        <v>206</v>
      </c>
      <c r="O114" s="30">
        <v>487</v>
      </c>
      <c r="P114" s="30">
        <v>273</v>
      </c>
      <c r="Q114" s="30">
        <v>92</v>
      </c>
      <c r="R114" s="30">
        <v>72</v>
      </c>
      <c r="S114" s="30">
        <v>162</v>
      </c>
      <c r="T114" s="30">
        <v>34</v>
      </c>
      <c r="U114" s="30">
        <v>86</v>
      </c>
      <c r="V114" s="30">
        <v>34</v>
      </c>
      <c r="W114" s="30">
        <v>101</v>
      </c>
      <c r="X114" s="30">
        <v>219</v>
      </c>
      <c r="Y114" s="30">
        <v>236</v>
      </c>
      <c r="Z114" s="30">
        <v>238</v>
      </c>
      <c r="AA114" s="30">
        <v>39</v>
      </c>
      <c r="AB114" s="30">
        <v>142</v>
      </c>
      <c r="AC114" s="30">
        <v>335</v>
      </c>
      <c r="AD114" s="30">
        <v>66</v>
      </c>
      <c r="AE114" s="30">
        <v>185</v>
      </c>
      <c r="AF114" s="30">
        <v>57</v>
      </c>
      <c r="AG114" s="30">
        <v>123</v>
      </c>
      <c r="AH114" s="30">
        <v>116</v>
      </c>
      <c r="AI114" s="30">
        <v>269</v>
      </c>
      <c r="AJ114" s="30">
        <v>110</v>
      </c>
      <c r="AK114" s="30">
        <v>57</v>
      </c>
      <c r="AL114" s="30">
        <v>159</v>
      </c>
      <c r="AM114" s="30">
        <v>121</v>
      </c>
      <c r="AN114" s="30">
        <v>1372</v>
      </c>
      <c r="AO114" s="30">
        <v>131</v>
      </c>
      <c r="AP114" s="30">
        <v>20</v>
      </c>
      <c r="AQ114" s="30">
        <v>67</v>
      </c>
      <c r="AR114" s="30">
        <v>44</v>
      </c>
      <c r="AS114" s="30">
        <v>61</v>
      </c>
      <c r="AT114" s="30">
        <v>620</v>
      </c>
      <c r="AU114" s="30">
        <v>240</v>
      </c>
      <c r="AV114" s="30">
        <v>28</v>
      </c>
      <c r="AW114" s="30">
        <v>183</v>
      </c>
      <c r="AX114" s="30">
        <v>306</v>
      </c>
      <c r="AY114" s="30">
        <v>16</v>
      </c>
      <c r="AZ114" s="30">
        <v>135</v>
      </c>
      <c r="BA114" s="30">
        <v>70</v>
      </c>
      <c r="BB114" s="30">
        <v>16</v>
      </c>
      <c r="BC114" s="30">
        <v>28</v>
      </c>
      <c r="BD114" s="30">
        <v>68</v>
      </c>
      <c r="BE114" s="30">
        <v>3</v>
      </c>
      <c r="BF114" s="30">
        <v>0</v>
      </c>
      <c r="BG114" s="30">
        <v>0</v>
      </c>
      <c r="BH114" s="30">
        <v>0</v>
      </c>
      <c r="BI114" s="30">
        <v>18</v>
      </c>
      <c r="BJ114" s="30">
        <v>0</v>
      </c>
      <c r="BK114" s="30">
        <v>3</v>
      </c>
      <c r="BL114" s="30">
        <v>4</v>
      </c>
      <c r="BM114" s="30">
        <v>0</v>
      </c>
      <c r="BN114" s="30">
        <v>0</v>
      </c>
      <c r="BO114" s="31">
        <f t="shared" si="29"/>
        <v>124</v>
      </c>
      <c r="BP114" s="30">
        <v>89</v>
      </c>
      <c r="BQ114" s="31">
        <f t="shared" si="30"/>
        <v>380</v>
      </c>
      <c r="BR114" s="32">
        <v>13301</v>
      </c>
      <c r="BS114" s="30">
        <f t="shared" si="16"/>
        <v>13301</v>
      </c>
      <c r="BT114" s="30">
        <v>0</v>
      </c>
      <c r="BU114" s="42">
        <v>33509</v>
      </c>
      <c r="BW114">
        <f t="shared" si="18"/>
        <v>156565</v>
      </c>
      <c r="BX114" s="25">
        <f t="shared" si="25"/>
        <v>-1.7970269083610324E-2</v>
      </c>
      <c r="BY114" s="6">
        <v>4803</v>
      </c>
      <c r="BZ114">
        <f t="shared" si="24"/>
        <v>8498</v>
      </c>
      <c r="CA114">
        <f t="shared" si="26"/>
        <v>104268</v>
      </c>
      <c r="CD114">
        <f t="shared" si="19"/>
        <v>39098</v>
      </c>
      <c r="CE114">
        <f t="shared" si="20"/>
        <v>15741</v>
      </c>
      <c r="CF114">
        <f t="shared" si="21"/>
        <v>6601</v>
      </c>
      <c r="CG114">
        <f t="shared" si="22"/>
        <v>5160</v>
      </c>
      <c r="CH114">
        <f t="shared" si="23"/>
        <v>5445</v>
      </c>
      <c r="CZ114" s="88">
        <v>33482</v>
      </c>
      <c r="DA114" s="6">
        <f t="shared" si="27"/>
        <v>12546.472222222223</v>
      </c>
      <c r="DB114" s="6">
        <f t="shared" si="17"/>
        <v>13047.083333333334</v>
      </c>
      <c r="DC114" s="90">
        <f t="shared" si="28"/>
        <v>13301</v>
      </c>
    </row>
    <row r="115" spans="2:107" x14ac:dyDescent="0.3">
      <c r="B115" s="64" t="s">
        <v>192</v>
      </c>
      <c r="C115" s="21" t="s">
        <v>440</v>
      </c>
      <c r="D115" s="30">
        <v>60</v>
      </c>
      <c r="E115" s="30">
        <v>356</v>
      </c>
      <c r="F115" s="30">
        <v>406</v>
      </c>
      <c r="G115" s="30">
        <v>49</v>
      </c>
      <c r="H115" s="30">
        <v>3090</v>
      </c>
      <c r="I115" s="30">
        <v>326</v>
      </c>
      <c r="J115" s="30">
        <v>81</v>
      </c>
      <c r="K115" s="30">
        <v>7</v>
      </c>
      <c r="L115" s="30">
        <v>311</v>
      </c>
      <c r="M115" s="30">
        <v>124</v>
      </c>
      <c r="N115" s="30">
        <v>174</v>
      </c>
      <c r="O115" s="30">
        <v>360</v>
      </c>
      <c r="P115" s="30">
        <v>253</v>
      </c>
      <c r="Q115" s="30">
        <v>90</v>
      </c>
      <c r="R115" s="30">
        <v>90</v>
      </c>
      <c r="S115" s="30">
        <v>106</v>
      </c>
      <c r="T115" s="30">
        <v>40</v>
      </c>
      <c r="U115" s="30">
        <v>76</v>
      </c>
      <c r="V115" s="30">
        <v>32</v>
      </c>
      <c r="W115" s="30">
        <v>82</v>
      </c>
      <c r="X115" s="30">
        <v>170</v>
      </c>
      <c r="Y115" s="30">
        <v>199</v>
      </c>
      <c r="Z115" s="30">
        <v>185</v>
      </c>
      <c r="AA115" s="30">
        <v>37</v>
      </c>
      <c r="AB115" s="30">
        <v>104</v>
      </c>
      <c r="AC115" s="30">
        <v>286</v>
      </c>
      <c r="AD115" s="30">
        <v>62</v>
      </c>
      <c r="AE115" s="30">
        <v>174</v>
      </c>
      <c r="AF115" s="30">
        <v>47</v>
      </c>
      <c r="AG115" s="30">
        <v>107</v>
      </c>
      <c r="AH115" s="30">
        <v>100</v>
      </c>
      <c r="AI115" s="30">
        <v>226</v>
      </c>
      <c r="AJ115" s="30">
        <v>93</v>
      </c>
      <c r="AK115" s="30">
        <v>71</v>
      </c>
      <c r="AL115" s="30">
        <v>143</v>
      </c>
      <c r="AM115" s="30">
        <v>97</v>
      </c>
      <c r="AN115" s="30">
        <v>1252</v>
      </c>
      <c r="AO115" s="30">
        <v>116</v>
      </c>
      <c r="AP115" s="30">
        <v>29</v>
      </c>
      <c r="AQ115" s="30">
        <v>62</v>
      </c>
      <c r="AR115" s="30">
        <v>39</v>
      </c>
      <c r="AS115" s="30">
        <v>73</v>
      </c>
      <c r="AT115" s="30">
        <v>487</v>
      </c>
      <c r="AU115" s="30">
        <v>179</v>
      </c>
      <c r="AV115" s="30">
        <v>9</v>
      </c>
      <c r="AW115" s="30">
        <v>173</v>
      </c>
      <c r="AX115" s="30">
        <v>361</v>
      </c>
      <c r="AY115" s="30">
        <v>11</v>
      </c>
      <c r="AZ115" s="30">
        <v>104</v>
      </c>
      <c r="BA115" s="30">
        <v>76</v>
      </c>
      <c r="BB115" s="30">
        <v>9</v>
      </c>
      <c r="BC115" s="30">
        <v>24</v>
      </c>
      <c r="BD115" s="30">
        <v>90</v>
      </c>
      <c r="BE115" s="30">
        <v>2</v>
      </c>
      <c r="BF115" s="30">
        <v>1</v>
      </c>
      <c r="BG115" s="30">
        <v>0</v>
      </c>
      <c r="BH115" s="30">
        <v>2</v>
      </c>
      <c r="BI115" s="30">
        <v>21</v>
      </c>
      <c r="BJ115" s="30">
        <v>0</v>
      </c>
      <c r="BK115" s="30">
        <v>4</v>
      </c>
      <c r="BL115" s="30">
        <v>7</v>
      </c>
      <c r="BM115" s="30">
        <v>0</v>
      </c>
      <c r="BN115" s="30">
        <v>0</v>
      </c>
      <c r="BO115" s="31">
        <f t="shared" si="29"/>
        <v>151</v>
      </c>
      <c r="BP115" s="30">
        <v>89</v>
      </c>
      <c r="BQ115" s="31">
        <f t="shared" si="30"/>
        <v>335</v>
      </c>
      <c r="BR115" s="32">
        <v>11769</v>
      </c>
      <c r="BS115" s="30">
        <f t="shared" si="16"/>
        <v>11769</v>
      </c>
      <c r="BT115" s="30">
        <v>0</v>
      </c>
      <c r="BU115" s="42">
        <v>33537</v>
      </c>
      <c r="BW115">
        <f t="shared" si="18"/>
        <v>153324</v>
      </c>
      <c r="BX115" s="25">
        <f t="shared" si="25"/>
        <v>-4.8427637826062631E-2</v>
      </c>
      <c r="BY115" s="6">
        <v>4363</v>
      </c>
      <c r="BZ115">
        <f t="shared" si="24"/>
        <v>7406</v>
      </c>
      <c r="CA115">
        <f t="shared" si="26"/>
        <v>101194</v>
      </c>
      <c r="CD115">
        <f t="shared" si="19"/>
        <v>38402</v>
      </c>
      <c r="CE115">
        <f t="shared" si="20"/>
        <v>15442</v>
      </c>
      <c r="CF115">
        <f t="shared" si="21"/>
        <v>6449</v>
      </c>
      <c r="CG115">
        <f t="shared" si="22"/>
        <v>5086</v>
      </c>
      <c r="CH115">
        <f t="shared" si="23"/>
        <v>5345</v>
      </c>
      <c r="CZ115" s="88">
        <v>33512</v>
      </c>
      <c r="DA115" s="6">
        <f t="shared" si="27"/>
        <v>12573.111111111111</v>
      </c>
      <c r="DB115" s="6">
        <f t="shared" si="17"/>
        <v>12777</v>
      </c>
      <c r="DC115" s="90">
        <f t="shared" si="28"/>
        <v>11769</v>
      </c>
    </row>
    <row r="116" spans="2:107" x14ac:dyDescent="0.3">
      <c r="B116" s="64" t="s">
        <v>193</v>
      </c>
      <c r="C116" s="21" t="s">
        <v>441</v>
      </c>
      <c r="D116" s="30">
        <v>49</v>
      </c>
      <c r="E116" s="30">
        <v>337</v>
      </c>
      <c r="F116" s="30">
        <v>402</v>
      </c>
      <c r="G116" s="30">
        <v>39</v>
      </c>
      <c r="H116" s="30">
        <v>3092</v>
      </c>
      <c r="I116" s="30">
        <v>334</v>
      </c>
      <c r="J116" s="30">
        <v>95</v>
      </c>
      <c r="K116" s="30">
        <v>12</v>
      </c>
      <c r="L116" s="30">
        <v>305</v>
      </c>
      <c r="M116" s="30">
        <v>120</v>
      </c>
      <c r="N116" s="30">
        <v>187</v>
      </c>
      <c r="O116" s="30">
        <v>417</v>
      </c>
      <c r="P116" s="30">
        <v>227</v>
      </c>
      <c r="Q116" s="30">
        <v>80</v>
      </c>
      <c r="R116" s="30">
        <v>64</v>
      </c>
      <c r="S116" s="30">
        <v>113</v>
      </c>
      <c r="T116" s="30">
        <v>29</v>
      </c>
      <c r="U116" s="30">
        <v>71</v>
      </c>
      <c r="V116" s="30">
        <v>41</v>
      </c>
      <c r="W116" s="30">
        <v>87</v>
      </c>
      <c r="X116" s="30">
        <v>179</v>
      </c>
      <c r="Y116" s="30">
        <v>188</v>
      </c>
      <c r="Z116" s="30">
        <v>208</v>
      </c>
      <c r="AA116" s="30">
        <v>40</v>
      </c>
      <c r="AB116" s="30">
        <v>114</v>
      </c>
      <c r="AC116" s="30">
        <v>327</v>
      </c>
      <c r="AD116" s="30">
        <v>59</v>
      </c>
      <c r="AE116" s="30">
        <v>163</v>
      </c>
      <c r="AF116" s="30">
        <v>43</v>
      </c>
      <c r="AG116" s="30">
        <v>96</v>
      </c>
      <c r="AH116" s="30">
        <v>110</v>
      </c>
      <c r="AI116" s="30">
        <v>215</v>
      </c>
      <c r="AJ116" s="30">
        <v>88</v>
      </c>
      <c r="AK116" s="30">
        <v>40</v>
      </c>
      <c r="AL116" s="30">
        <v>150</v>
      </c>
      <c r="AM116" s="30">
        <v>105</v>
      </c>
      <c r="AN116" s="30">
        <v>1309</v>
      </c>
      <c r="AO116" s="30">
        <v>150</v>
      </c>
      <c r="AP116" s="30">
        <v>18</v>
      </c>
      <c r="AQ116" s="30">
        <v>66</v>
      </c>
      <c r="AR116" s="30">
        <v>49</v>
      </c>
      <c r="AS116" s="30">
        <v>77</v>
      </c>
      <c r="AT116" s="30">
        <v>584</v>
      </c>
      <c r="AU116" s="30">
        <v>158</v>
      </c>
      <c r="AV116" s="30">
        <v>21</v>
      </c>
      <c r="AW116" s="30">
        <v>155</v>
      </c>
      <c r="AX116" s="30">
        <v>394</v>
      </c>
      <c r="AY116" s="30">
        <v>12</v>
      </c>
      <c r="AZ116" s="30">
        <v>97</v>
      </c>
      <c r="BA116" s="30">
        <v>50</v>
      </c>
      <c r="BB116" s="30">
        <v>12</v>
      </c>
      <c r="BC116" s="30">
        <v>19</v>
      </c>
      <c r="BD116" s="30">
        <v>94</v>
      </c>
      <c r="BE116" s="30">
        <v>2</v>
      </c>
      <c r="BF116" s="30">
        <v>1</v>
      </c>
      <c r="BG116" s="30">
        <v>0</v>
      </c>
      <c r="BH116" s="30">
        <v>0</v>
      </c>
      <c r="BI116" s="30">
        <v>14</v>
      </c>
      <c r="BJ116" s="30">
        <v>0</v>
      </c>
      <c r="BK116" s="30">
        <v>5</v>
      </c>
      <c r="BL116" s="30">
        <v>0</v>
      </c>
      <c r="BM116" s="30">
        <v>0</v>
      </c>
      <c r="BN116" s="30">
        <v>0</v>
      </c>
      <c r="BO116" s="31">
        <f t="shared" si="29"/>
        <v>135</v>
      </c>
      <c r="BP116" s="30">
        <v>165</v>
      </c>
      <c r="BQ116" s="31">
        <f t="shared" si="30"/>
        <v>379</v>
      </c>
      <c r="BR116" s="32">
        <v>12057</v>
      </c>
      <c r="BS116" s="30">
        <f t="shared" si="16"/>
        <v>12057</v>
      </c>
      <c r="BT116" s="30">
        <v>0</v>
      </c>
      <c r="BU116" s="42">
        <v>33572</v>
      </c>
      <c r="BW116">
        <f t="shared" si="18"/>
        <v>153027</v>
      </c>
      <c r="BX116" s="25">
        <f t="shared" si="25"/>
        <v>-5.7564634732161557E-2</v>
      </c>
      <c r="BY116" s="6">
        <v>4000</v>
      </c>
      <c r="BZ116">
        <f t="shared" si="24"/>
        <v>8057</v>
      </c>
      <c r="CA116">
        <f t="shared" si="26"/>
        <v>99809</v>
      </c>
      <c r="CD116">
        <f t="shared" si="19"/>
        <v>38260</v>
      </c>
      <c r="CE116">
        <f t="shared" si="20"/>
        <v>15554</v>
      </c>
      <c r="CF116">
        <f t="shared" si="21"/>
        <v>6552</v>
      </c>
      <c r="CG116">
        <f t="shared" si="22"/>
        <v>5099</v>
      </c>
      <c r="CH116">
        <f t="shared" si="23"/>
        <v>5356</v>
      </c>
      <c r="CZ116" s="88">
        <v>33543</v>
      </c>
      <c r="DA116" s="6">
        <f t="shared" si="27"/>
        <v>12654.861111111111</v>
      </c>
      <c r="DB116" s="6">
        <f t="shared" si="17"/>
        <v>12752.25</v>
      </c>
      <c r="DC116" s="90">
        <f t="shared" si="28"/>
        <v>12057</v>
      </c>
    </row>
    <row r="117" spans="2:107" x14ac:dyDescent="0.3">
      <c r="B117" s="64" t="s">
        <v>194</v>
      </c>
      <c r="C117" s="21" t="s">
        <v>442</v>
      </c>
      <c r="D117" s="30">
        <v>57</v>
      </c>
      <c r="E117" s="30">
        <v>204</v>
      </c>
      <c r="F117" s="30">
        <v>272</v>
      </c>
      <c r="G117" s="30">
        <v>32</v>
      </c>
      <c r="H117" s="30">
        <v>2288</v>
      </c>
      <c r="I117" s="30">
        <v>213</v>
      </c>
      <c r="J117" s="30">
        <v>48</v>
      </c>
      <c r="K117" s="30">
        <v>7</v>
      </c>
      <c r="L117" s="30">
        <v>213</v>
      </c>
      <c r="M117" s="30">
        <v>89</v>
      </c>
      <c r="N117" s="30">
        <v>123</v>
      </c>
      <c r="O117" s="30">
        <v>306</v>
      </c>
      <c r="P117" s="30">
        <v>154</v>
      </c>
      <c r="Q117" s="30">
        <v>61</v>
      </c>
      <c r="R117" s="30">
        <v>59</v>
      </c>
      <c r="S117" s="30">
        <v>79</v>
      </c>
      <c r="T117" s="30">
        <v>24</v>
      </c>
      <c r="U117" s="30">
        <v>44</v>
      </c>
      <c r="V117" s="30">
        <v>27</v>
      </c>
      <c r="W117" s="30">
        <v>67</v>
      </c>
      <c r="X117" s="30">
        <v>127</v>
      </c>
      <c r="Y117" s="30">
        <v>127</v>
      </c>
      <c r="Z117" s="30">
        <v>111</v>
      </c>
      <c r="AA117" s="30">
        <v>16</v>
      </c>
      <c r="AB117" s="30">
        <v>87</v>
      </c>
      <c r="AC117" s="30">
        <v>209</v>
      </c>
      <c r="AD117" s="30">
        <v>40</v>
      </c>
      <c r="AE117" s="30">
        <v>129</v>
      </c>
      <c r="AF117" s="30">
        <v>25</v>
      </c>
      <c r="AG117" s="30">
        <v>81</v>
      </c>
      <c r="AH117" s="30">
        <v>81</v>
      </c>
      <c r="AI117" s="30">
        <v>152</v>
      </c>
      <c r="AJ117" s="30">
        <v>68</v>
      </c>
      <c r="AK117" s="30">
        <v>32</v>
      </c>
      <c r="AL117" s="30">
        <v>104</v>
      </c>
      <c r="AM117" s="30">
        <v>67</v>
      </c>
      <c r="AN117" s="30">
        <v>947</v>
      </c>
      <c r="AO117" s="30">
        <v>78</v>
      </c>
      <c r="AP117" s="30">
        <v>16</v>
      </c>
      <c r="AQ117" s="30">
        <v>36</v>
      </c>
      <c r="AR117" s="30">
        <v>28</v>
      </c>
      <c r="AS117" s="30">
        <v>46</v>
      </c>
      <c r="AT117" s="30">
        <v>373</v>
      </c>
      <c r="AU117" s="30">
        <v>148</v>
      </c>
      <c r="AV117" s="30">
        <v>18</v>
      </c>
      <c r="AW117" s="30">
        <v>119</v>
      </c>
      <c r="AX117" s="30">
        <v>307</v>
      </c>
      <c r="AY117" s="30">
        <v>4</v>
      </c>
      <c r="AZ117" s="30">
        <v>70</v>
      </c>
      <c r="BA117" s="30">
        <v>34</v>
      </c>
      <c r="BB117" s="30">
        <v>10</v>
      </c>
      <c r="BC117" s="30">
        <v>15</v>
      </c>
      <c r="BD117" s="30">
        <v>59</v>
      </c>
      <c r="BE117" s="30">
        <v>1</v>
      </c>
      <c r="BF117" s="30">
        <v>0</v>
      </c>
      <c r="BG117" s="30">
        <v>0</v>
      </c>
      <c r="BH117" s="30">
        <v>1</v>
      </c>
      <c r="BI117" s="30">
        <v>9</v>
      </c>
      <c r="BJ117" s="30">
        <v>0</v>
      </c>
      <c r="BK117" s="30">
        <v>3</v>
      </c>
      <c r="BL117" s="30">
        <v>0</v>
      </c>
      <c r="BM117" s="30">
        <v>0</v>
      </c>
      <c r="BN117" s="30">
        <v>0</v>
      </c>
      <c r="BO117" s="31">
        <f t="shared" si="29"/>
        <v>88</v>
      </c>
      <c r="BP117" s="30">
        <v>58</v>
      </c>
      <c r="BQ117" s="31">
        <f t="shared" si="30"/>
        <v>262</v>
      </c>
      <c r="BR117" s="32">
        <v>8465</v>
      </c>
      <c r="BS117" s="30">
        <f t="shared" si="16"/>
        <v>8465</v>
      </c>
      <c r="BT117" s="30">
        <v>0</v>
      </c>
      <c r="BU117" s="42">
        <v>33600</v>
      </c>
      <c r="BW117">
        <f t="shared" si="18"/>
        <v>148574</v>
      </c>
      <c r="BX117" s="25">
        <f t="shared" si="25"/>
        <v>-7.8867912830527964E-2</v>
      </c>
      <c r="BY117" s="6">
        <v>4205</v>
      </c>
      <c r="BZ117">
        <f t="shared" si="24"/>
        <v>4260</v>
      </c>
      <c r="CA117">
        <f t="shared" si="26"/>
        <v>93652</v>
      </c>
      <c r="CD117">
        <f t="shared" si="19"/>
        <v>37480</v>
      </c>
      <c r="CE117">
        <f t="shared" si="20"/>
        <v>15103</v>
      </c>
      <c r="CF117">
        <f t="shared" si="21"/>
        <v>6409</v>
      </c>
      <c r="CG117">
        <f t="shared" si="22"/>
        <v>4953</v>
      </c>
      <c r="CH117">
        <f t="shared" si="23"/>
        <v>5210</v>
      </c>
      <c r="CZ117" s="88">
        <v>33573</v>
      </c>
      <c r="DA117" s="6">
        <f t="shared" si="27"/>
        <v>12590.805555555555</v>
      </c>
      <c r="DB117" s="6">
        <f t="shared" si="17"/>
        <v>12381.166666666666</v>
      </c>
      <c r="DC117" s="90">
        <f t="shared" si="28"/>
        <v>8465</v>
      </c>
    </row>
    <row r="118" spans="2:107" x14ac:dyDescent="0.3">
      <c r="B118" s="64" t="s">
        <v>195</v>
      </c>
      <c r="C118" s="21" t="s">
        <v>443</v>
      </c>
      <c r="D118" s="30">
        <v>49</v>
      </c>
      <c r="E118" s="30">
        <v>282</v>
      </c>
      <c r="F118" s="30">
        <v>368</v>
      </c>
      <c r="G118" s="30">
        <v>46</v>
      </c>
      <c r="H118" s="30">
        <v>2821</v>
      </c>
      <c r="I118" s="30">
        <v>294</v>
      </c>
      <c r="J118" s="30">
        <v>83</v>
      </c>
      <c r="K118" s="30">
        <v>13</v>
      </c>
      <c r="L118" s="30">
        <v>274</v>
      </c>
      <c r="M118" s="30">
        <v>118</v>
      </c>
      <c r="N118" s="30">
        <v>176</v>
      </c>
      <c r="O118" s="30">
        <v>379</v>
      </c>
      <c r="P118" s="30">
        <v>187</v>
      </c>
      <c r="Q118" s="30">
        <v>58</v>
      </c>
      <c r="R118" s="30">
        <v>90</v>
      </c>
      <c r="S118" s="30">
        <v>91</v>
      </c>
      <c r="T118" s="30">
        <v>26</v>
      </c>
      <c r="U118" s="30">
        <v>64</v>
      </c>
      <c r="V118" s="30">
        <v>28</v>
      </c>
      <c r="W118" s="30">
        <v>82</v>
      </c>
      <c r="X118" s="30">
        <v>131</v>
      </c>
      <c r="Y118" s="30">
        <v>160</v>
      </c>
      <c r="Z118" s="30">
        <v>152</v>
      </c>
      <c r="AA118" s="30">
        <v>23</v>
      </c>
      <c r="AB118" s="30">
        <v>107</v>
      </c>
      <c r="AC118" s="30">
        <v>281</v>
      </c>
      <c r="AD118" s="30">
        <v>44</v>
      </c>
      <c r="AE118" s="30">
        <v>166</v>
      </c>
      <c r="AF118" s="30">
        <v>28</v>
      </c>
      <c r="AG118" s="30">
        <v>97</v>
      </c>
      <c r="AH118" s="30">
        <v>89</v>
      </c>
      <c r="AI118" s="30">
        <v>189</v>
      </c>
      <c r="AJ118" s="30">
        <v>106</v>
      </c>
      <c r="AK118" s="30">
        <v>37</v>
      </c>
      <c r="AL118" s="30">
        <v>133</v>
      </c>
      <c r="AM118" s="30">
        <v>65</v>
      </c>
      <c r="AN118" s="30">
        <v>1170</v>
      </c>
      <c r="AO118" s="30">
        <v>113</v>
      </c>
      <c r="AP118" s="30">
        <v>22</v>
      </c>
      <c r="AQ118" s="30">
        <v>55</v>
      </c>
      <c r="AR118" s="30">
        <v>40</v>
      </c>
      <c r="AS118" s="30">
        <v>78</v>
      </c>
      <c r="AT118" s="30">
        <v>481</v>
      </c>
      <c r="AU118" s="30">
        <v>169</v>
      </c>
      <c r="AV118" s="30">
        <v>15</v>
      </c>
      <c r="AW118" s="30">
        <v>150</v>
      </c>
      <c r="AX118" s="30">
        <v>310</v>
      </c>
      <c r="AY118" s="30">
        <v>6</v>
      </c>
      <c r="AZ118" s="30">
        <v>74</v>
      </c>
      <c r="BA118" s="30">
        <v>48</v>
      </c>
      <c r="BB118" s="30">
        <v>6</v>
      </c>
      <c r="BC118" s="30">
        <v>11</v>
      </c>
      <c r="BD118" s="30">
        <v>77</v>
      </c>
      <c r="BE118" s="30">
        <v>2</v>
      </c>
      <c r="BF118" s="30">
        <v>0</v>
      </c>
      <c r="BG118" s="30">
        <v>0</v>
      </c>
      <c r="BH118" s="30">
        <v>0</v>
      </c>
      <c r="BI118" s="30">
        <v>19</v>
      </c>
      <c r="BJ118" s="30">
        <v>1</v>
      </c>
      <c r="BK118" s="30">
        <v>5</v>
      </c>
      <c r="BL118" s="30">
        <v>2</v>
      </c>
      <c r="BM118" s="30">
        <v>0</v>
      </c>
      <c r="BN118" s="30">
        <v>0</v>
      </c>
      <c r="BO118" s="31">
        <f t="shared" si="29"/>
        <v>117</v>
      </c>
      <c r="BP118" s="30">
        <v>73</v>
      </c>
      <c r="BQ118" s="31">
        <f t="shared" si="30"/>
        <v>258</v>
      </c>
      <c r="BR118" s="32">
        <v>10522</v>
      </c>
      <c r="BS118" s="30">
        <f t="shared" si="16"/>
        <v>10522</v>
      </c>
      <c r="BT118" s="30">
        <v>0</v>
      </c>
      <c r="BU118" s="42">
        <v>33628</v>
      </c>
      <c r="BW118">
        <f t="shared" si="18"/>
        <v>147371</v>
      </c>
      <c r="BX118" s="25">
        <f t="shared" si="25"/>
        <v>-8.5214681655379598E-2</v>
      </c>
      <c r="BY118" s="6">
        <v>3234</v>
      </c>
      <c r="BZ118">
        <f t="shared" si="24"/>
        <v>7288</v>
      </c>
      <c r="CA118">
        <f t="shared" si="26"/>
        <v>95362</v>
      </c>
      <c r="CD118">
        <f t="shared" si="19"/>
        <v>37386</v>
      </c>
      <c r="CE118">
        <f t="shared" si="20"/>
        <v>15115</v>
      </c>
      <c r="CF118">
        <f t="shared" si="21"/>
        <v>6426</v>
      </c>
      <c r="CG118">
        <f t="shared" si="22"/>
        <v>4940</v>
      </c>
      <c r="CH118">
        <f t="shared" si="23"/>
        <v>5172</v>
      </c>
      <c r="CZ118" s="88">
        <v>33604</v>
      </c>
      <c r="DA118" s="6">
        <f t="shared" si="27"/>
        <v>12606.166666666666</v>
      </c>
      <c r="DB118" s="6">
        <f t="shared" si="17"/>
        <v>12280.916666666666</v>
      </c>
      <c r="DC118" s="90">
        <f t="shared" si="28"/>
        <v>10522</v>
      </c>
    </row>
    <row r="119" spans="2:107" x14ac:dyDescent="0.3">
      <c r="B119" s="64" t="s">
        <v>196</v>
      </c>
      <c r="C119" s="21" t="s">
        <v>444</v>
      </c>
      <c r="D119" s="30">
        <v>55</v>
      </c>
      <c r="E119" s="30">
        <v>335</v>
      </c>
      <c r="F119" s="30">
        <v>414</v>
      </c>
      <c r="G119" s="30">
        <v>56</v>
      </c>
      <c r="H119" s="30">
        <v>3430</v>
      </c>
      <c r="I119" s="30">
        <v>367</v>
      </c>
      <c r="J119" s="30">
        <v>68</v>
      </c>
      <c r="K119" s="30">
        <v>12</v>
      </c>
      <c r="L119" s="30">
        <v>298</v>
      </c>
      <c r="M119" s="30">
        <v>134</v>
      </c>
      <c r="N119" s="30">
        <v>225</v>
      </c>
      <c r="O119" s="30">
        <v>462</v>
      </c>
      <c r="P119" s="30">
        <v>232</v>
      </c>
      <c r="Q119" s="30">
        <v>90</v>
      </c>
      <c r="R119" s="30">
        <v>83</v>
      </c>
      <c r="S119" s="30">
        <v>112</v>
      </c>
      <c r="T119" s="30">
        <v>43</v>
      </c>
      <c r="U119" s="30">
        <v>67</v>
      </c>
      <c r="V119" s="30">
        <v>32</v>
      </c>
      <c r="W119" s="30">
        <v>78</v>
      </c>
      <c r="X119" s="30">
        <v>153</v>
      </c>
      <c r="Y119" s="30">
        <v>214</v>
      </c>
      <c r="Z119" s="30">
        <v>169</v>
      </c>
      <c r="AA119" s="30">
        <v>32</v>
      </c>
      <c r="AB119" s="30">
        <v>130</v>
      </c>
      <c r="AC119" s="30">
        <v>327</v>
      </c>
      <c r="AD119" s="30">
        <v>59</v>
      </c>
      <c r="AE119" s="30">
        <v>197</v>
      </c>
      <c r="AF119" s="30">
        <v>38</v>
      </c>
      <c r="AG119" s="30">
        <v>95</v>
      </c>
      <c r="AH119" s="30">
        <v>117</v>
      </c>
      <c r="AI119" s="30">
        <v>232</v>
      </c>
      <c r="AJ119" s="30">
        <v>109</v>
      </c>
      <c r="AK119" s="30">
        <v>52</v>
      </c>
      <c r="AL119" s="30">
        <v>132</v>
      </c>
      <c r="AM119" s="30">
        <v>98</v>
      </c>
      <c r="AN119" s="30">
        <v>1454</v>
      </c>
      <c r="AO119" s="30">
        <v>137</v>
      </c>
      <c r="AP119" s="30">
        <v>15</v>
      </c>
      <c r="AQ119" s="30">
        <v>68</v>
      </c>
      <c r="AR119" s="30">
        <v>38</v>
      </c>
      <c r="AS119" s="30">
        <v>83</v>
      </c>
      <c r="AT119" s="30">
        <v>587</v>
      </c>
      <c r="AU119" s="30">
        <v>190</v>
      </c>
      <c r="AV119" s="30">
        <v>24</v>
      </c>
      <c r="AW119" s="30">
        <v>187</v>
      </c>
      <c r="AX119" s="30">
        <v>402</v>
      </c>
      <c r="AY119" s="30">
        <v>10</v>
      </c>
      <c r="AZ119" s="30">
        <v>95</v>
      </c>
      <c r="BA119" s="30">
        <v>68</v>
      </c>
      <c r="BB119" s="30">
        <v>10</v>
      </c>
      <c r="BC119" s="30">
        <v>21</v>
      </c>
      <c r="BD119" s="30">
        <v>105</v>
      </c>
      <c r="BE119" s="30">
        <v>5</v>
      </c>
      <c r="BF119" s="30">
        <v>0</v>
      </c>
      <c r="BG119" s="30">
        <v>1</v>
      </c>
      <c r="BH119" s="30">
        <v>0</v>
      </c>
      <c r="BI119" s="30">
        <v>22</v>
      </c>
      <c r="BJ119" s="30">
        <v>0</v>
      </c>
      <c r="BK119" s="30">
        <v>2</v>
      </c>
      <c r="BL119" s="30">
        <v>1</v>
      </c>
      <c r="BM119" s="30">
        <v>0</v>
      </c>
      <c r="BN119" s="30">
        <v>1</v>
      </c>
      <c r="BO119" s="31">
        <f t="shared" si="29"/>
        <v>158</v>
      </c>
      <c r="BP119" s="30">
        <v>82</v>
      </c>
      <c r="BQ119" s="31">
        <f t="shared" si="30"/>
        <v>328</v>
      </c>
      <c r="BR119" s="32">
        <v>12683</v>
      </c>
      <c r="BS119" s="30">
        <f t="shared" si="16"/>
        <v>12683</v>
      </c>
      <c r="BT119" s="30">
        <v>0</v>
      </c>
      <c r="BU119" s="42">
        <v>33663</v>
      </c>
      <c r="BW119">
        <f t="shared" si="18"/>
        <v>147472</v>
      </c>
      <c r="BX119" s="25">
        <f t="shared" si="25"/>
        <v>-9.5197192431344613E-2</v>
      </c>
      <c r="BY119" s="6">
        <v>2687</v>
      </c>
      <c r="BZ119">
        <f t="shared" si="24"/>
        <v>9996</v>
      </c>
      <c r="CA119">
        <f t="shared" si="26"/>
        <v>101316</v>
      </c>
      <c r="CD119">
        <f t="shared" si="19"/>
        <v>37836</v>
      </c>
      <c r="CE119">
        <f t="shared" si="20"/>
        <v>15308</v>
      </c>
      <c r="CF119">
        <f t="shared" si="21"/>
        <v>6472</v>
      </c>
      <c r="CG119">
        <f t="shared" si="22"/>
        <v>4938</v>
      </c>
      <c r="CH119">
        <f t="shared" si="23"/>
        <v>5161</v>
      </c>
      <c r="CZ119" s="88">
        <v>33635</v>
      </c>
      <c r="DA119" s="6">
        <f t="shared" si="27"/>
        <v>12726.083333333334</v>
      </c>
      <c r="DB119" s="6">
        <f t="shared" si="17"/>
        <v>12289.333333333334</v>
      </c>
      <c r="DC119" s="90">
        <f t="shared" si="28"/>
        <v>12683</v>
      </c>
    </row>
    <row r="120" spans="2:107" x14ac:dyDescent="0.3">
      <c r="B120" s="64" t="s">
        <v>197</v>
      </c>
      <c r="C120" s="21" t="s">
        <v>445</v>
      </c>
      <c r="D120" s="30">
        <v>51</v>
      </c>
      <c r="E120" s="30">
        <v>286</v>
      </c>
      <c r="F120" s="30">
        <v>363</v>
      </c>
      <c r="G120" s="30">
        <v>52</v>
      </c>
      <c r="H120" s="30">
        <v>2730</v>
      </c>
      <c r="I120" s="30">
        <v>244</v>
      </c>
      <c r="J120" s="30">
        <v>60</v>
      </c>
      <c r="K120" s="30">
        <v>8</v>
      </c>
      <c r="L120" s="30">
        <v>259</v>
      </c>
      <c r="M120" s="30">
        <v>94</v>
      </c>
      <c r="N120" s="30">
        <v>144</v>
      </c>
      <c r="O120" s="30">
        <v>374</v>
      </c>
      <c r="P120" s="30">
        <v>177</v>
      </c>
      <c r="Q120" s="30">
        <v>75</v>
      </c>
      <c r="R120" s="30">
        <v>45</v>
      </c>
      <c r="S120" s="30">
        <v>93</v>
      </c>
      <c r="T120" s="30">
        <v>38</v>
      </c>
      <c r="U120" s="30">
        <v>79</v>
      </c>
      <c r="V120" s="30">
        <v>33</v>
      </c>
      <c r="W120" s="30">
        <v>78</v>
      </c>
      <c r="X120" s="30">
        <v>106</v>
      </c>
      <c r="Y120" s="30">
        <v>161</v>
      </c>
      <c r="Z120" s="30">
        <v>134</v>
      </c>
      <c r="AA120" s="30">
        <v>28</v>
      </c>
      <c r="AB120" s="30">
        <v>107</v>
      </c>
      <c r="AC120" s="30">
        <v>282</v>
      </c>
      <c r="AD120" s="30">
        <v>50</v>
      </c>
      <c r="AE120" s="30">
        <v>190</v>
      </c>
      <c r="AF120" s="30">
        <v>41</v>
      </c>
      <c r="AG120" s="30">
        <v>80</v>
      </c>
      <c r="AH120" s="30">
        <v>98</v>
      </c>
      <c r="AI120" s="30">
        <v>198</v>
      </c>
      <c r="AJ120" s="30">
        <v>77</v>
      </c>
      <c r="AK120" s="30">
        <v>48</v>
      </c>
      <c r="AL120" s="30">
        <v>117</v>
      </c>
      <c r="AM120" s="30">
        <v>80</v>
      </c>
      <c r="AN120" s="30">
        <v>1147</v>
      </c>
      <c r="AO120" s="30">
        <v>94</v>
      </c>
      <c r="AP120" s="30">
        <v>22</v>
      </c>
      <c r="AQ120" s="30">
        <v>62</v>
      </c>
      <c r="AR120" s="30">
        <v>34</v>
      </c>
      <c r="AS120" s="30">
        <v>66</v>
      </c>
      <c r="AT120" s="30">
        <v>516</v>
      </c>
      <c r="AU120" s="30">
        <v>146</v>
      </c>
      <c r="AV120" s="30">
        <v>11</v>
      </c>
      <c r="AW120" s="30">
        <v>144</v>
      </c>
      <c r="AX120" s="30">
        <v>449</v>
      </c>
      <c r="AY120" s="30">
        <v>5</v>
      </c>
      <c r="AZ120" s="30">
        <v>103</v>
      </c>
      <c r="BA120" s="30">
        <v>62</v>
      </c>
      <c r="BB120" s="30">
        <v>8</v>
      </c>
      <c r="BC120" s="30">
        <v>12</v>
      </c>
      <c r="BD120" s="30">
        <v>71</v>
      </c>
      <c r="BE120" s="30">
        <v>0</v>
      </c>
      <c r="BF120" s="30">
        <v>0</v>
      </c>
      <c r="BG120" s="30">
        <v>0</v>
      </c>
      <c r="BH120" s="30">
        <v>0</v>
      </c>
      <c r="BI120" s="30">
        <v>6</v>
      </c>
      <c r="BJ120" s="30">
        <v>0</v>
      </c>
      <c r="BK120" s="30">
        <v>0</v>
      </c>
      <c r="BL120" s="30">
        <v>3</v>
      </c>
      <c r="BM120" s="30">
        <v>0</v>
      </c>
      <c r="BN120" s="30">
        <v>0</v>
      </c>
      <c r="BO120" s="31">
        <f t="shared" si="29"/>
        <v>92</v>
      </c>
      <c r="BP120" s="30">
        <v>43</v>
      </c>
      <c r="BQ120" s="31">
        <f t="shared" si="30"/>
        <v>238</v>
      </c>
      <c r="BR120" s="32">
        <v>10322</v>
      </c>
      <c r="BS120" s="30">
        <f t="shared" si="16"/>
        <v>10322</v>
      </c>
      <c r="BT120" s="30">
        <v>0</v>
      </c>
      <c r="BU120" s="42">
        <v>33691</v>
      </c>
      <c r="BW120">
        <f t="shared" si="18"/>
        <v>141626</v>
      </c>
      <c r="BX120" s="25">
        <f t="shared" si="25"/>
        <v>-0.1368952214956517</v>
      </c>
      <c r="BY120" s="6">
        <v>3008</v>
      </c>
      <c r="BZ120">
        <f t="shared" si="24"/>
        <v>7314</v>
      </c>
      <c r="CA120">
        <f t="shared" si="26"/>
        <v>95814</v>
      </c>
      <c r="CD120">
        <f t="shared" si="19"/>
        <v>36690</v>
      </c>
      <c r="CE120">
        <f t="shared" si="20"/>
        <v>14771</v>
      </c>
      <c r="CF120">
        <f t="shared" si="21"/>
        <v>6332</v>
      </c>
      <c r="CG120">
        <f t="shared" si="22"/>
        <v>4780</v>
      </c>
      <c r="CH120">
        <f t="shared" si="23"/>
        <v>4981</v>
      </c>
      <c r="CZ120" s="88">
        <v>33664</v>
      </c>
      <c r="DA120" s="6">
        <f t="shared" si="27"/>
        <v>12715.75</v>
      </c>
      <c r="DB120" s="6">
        <f t="shared" si="17"/>
        <v>11802.166666666666</v>
      </c>
      <c r="DC120" s="90">
        <f t="shared" si="28"/>
        <v>10322</v>
      </c>
    </row>
    <row r="121" spans="2:107" x14ac:dyDescent="0.3">
      <c r="B121" s="64" t="s">
        <v>198</v>
      </c>
      <c r="C121" s="21" t="s">
        <v>446</v>
      </c>
      <c r="D121" s="30">
        <v>48</v>
      </c>
      <c r="E121" s="30">
        <v>253</v>
      </c>
      <c r="F121" s="30">
        <v>278</v>
      </c>
      <c r="G121" s="30">
        <v>34</v>
      </c>
      <c r="H121" s="30">
        <v>2565</v>
      </c>
      <c r="I121" s="30">
        <v>244</v>
      </c>
      <c r="J121" s="30">
        <v>67</v>
      </c>
      <c r="K121" s="30">
        <v>17</v>
      </c>
      <c r="L121" s="30">
        <v>235</v>
      </c>
      <c r="M121" s="30">
        <v>118</v>
      </c>
      <c r="N121" s="30">
        <v>152</v>
      </c>
      <c r="O121" s="30">
        <v>382</v>
      </c>
      <c r="P121" s="30">
        <v>170</v>
      </c>
      <c r="Q121" s="30">
        <v>58</v>
      </c>
      <c r="R121" s="30">
        <v>53</v>
      </c>
      <c r="S121" s="30">
        <v>98</v>
      </c>
      <c r="T121" s="30">
        <v>24</v>
      </c>
      <c r="U121" s="30">
        <v>60</v>
      </c>
      <c r="V121" s="30">
        <v>29</v>
      </c>
      <c r="W121" s="30">
        <v>61</v>
      </c>
      <c r="X121" s="30">
        <v>94</v>
      </c>
      <c r="Y121" s="30">
        <v>139</v>
      </c>
      <c r="Z121" s="30">
        <v>134</v>
      </c>
      <c r="AA121" s="30">
        <v>19</v>
      </c>
      <c r="AB121" s="30">
        <v>105</v>
      </c>
      <c r="AC121" s="30">
        <v>286</v>
      </c>
      <c r="AD121" s="30">
        <v>58</v>
      </c>
      <c r="AE121" s="30">
        <v>169</v>
      </c>
      <c r="AF121" s="30">
        <v>37</v>
      </c>
      <c r="AG121" s="30">
        <v>59</v>
      </c>
      <c r="AH121" s="30">
        <v>100</v>
      </c>
      <c r="AI121" s="30">
        <v>181</v>
      </c>
      <c r="AJ121" s="30">
        <v>71</v>
      </c>
      <c r="AK121" s="30">
        <v>33</v>
      </c>
      <c r="AL121" s="30">
        <v>137</v>
      </c>
      <c r="AM121" s="30">
        <v>71</v>
      </c>
      <c r="AN121" s="30">
        <v>1203</v>
      </c>
      <c r="AO121" s="30">
        <v>87</v>
      </c>
      <c r="AP121" s="30">
        <v>16</v>
      </c>
      <c r="AQ121" s="30">
        <v>52</v>
      </c>
      <c r="AR121" s="30">
        <v>41</v>
      </c>
      <c r="AS121" s="30">
        <v>56</v>
      </c>
      <c r="AT121" s="30">
        <v>469</v>
      </c>
      <c r="AU121" s="30">
        <v>170</v>
      </c>
      <c r="AV121" s="30">
        <v>17</v>
      </c>
      <c r="AW121" s="30">
        <v>119</v>
      </c>
      <c r="AX121" s="30">
        <v>409</v>
      </c>
      <c r="AY121" s="30">
        <v>14</v>
      </c>
      <c r="AZ121" s="30">
        <v>64</v>
      </c>
      <c r="BA121" s="30">
        <v>67</v>
      </c>
      <c r="BB121" s="30">
        <v>15</v>
      </c>
      <c r="BC121" s="30">
        <v>10</v>
      </c>
      <c r="BD121" s="30">
        <v>86</v>
      </c>
      <c r="BE121" s="30">
        <v>0</v>
      </c>
      <c r="BF121" s="30">
        <v>1</v>
      </c>
      <c r="BG121" s="30">
        <v>0</v>
      </c>
      <c r="BH121" s="30">
        <v>1</v>
      </c>
      <c r="BI121" s="30">
        <v>12</v>
      </c>
      <c r="BJ121" s="30">
        <v>0</v>
      </c>
      <c r="BK121" s="30">
        <v>3</v>
      </c>
      <c r="BL121" s="30">
        <v>3</v>
      </c>
      <c r="BM121" s="30">
        <v>0</v>
      </c>
      <c r="BN121" s="30">
        <v>1</v>
      </c>
      <c r="BO121" s="31">
        <f t="shared" si="29"/>
        <v>117</v>
      </c>
      <c r="BP121" s="30">
        <v>60</v>
      </c>
      <c r="BQ121" s="31">
        <f t="shared" si="30"/>
        <v>241</v>
      </c>
      <c r="BR121" s="32">
        <v>9856</v>
      </c>
      <c r="BS121" s="30">
        <f t="shared" si="16"/>
        <v>9856</v>
      </c>
      <c r="BT121" s="30">
        <v>0</v>
      </c>
      <c r="BU121" s="42">
        <v>33719</v>
      </c>
      <c r="BW121">
        <f t="shared" si="18"/>
        <v>138990</v>
      </c>
      <c r="BX121" s="25">
        <f t="shared" si="25"/>
        <v>-0.15830461875722912</v>
      </c>
      <c r="BY121" s="6">
        <v>3021</v>
      </c>
      <c r="BZ121">
        <f t="shared" si="24"/>
        <v>6835</v>
      </c>
      <c r="CA121">
        <f t="shared" si="26"/>
        <v>93509</v>
      </c>
      <c r="CD121">
        <f t="shared" si="19"/>
        <v>36259</v>
      </c>
      <c r="CE121">
        <f t="shared" si="20"/>
        <v>14694</v>
      </c>
      <c r="CF121">
        <f t="shared" si="21"/>
        <v>6268</v>
      </c>
      <c r="CG121">
        <f t="shared" si="22"/>
        <v>4649</v>
      </c>
      <c r="CH121">
        <f t="shared" si="23"/>
        <v>4942</v>
      </c>
      <c r="CZ121" s="88">
        <v>33695</v>
      </c>
      <c r="DA121" s="6">
        <f t="shared" si="27"/>
        <v>12593.333333333334</v>
      </c>
      <c r="DB121" s="6">
        <f t="shared" si="17"/>
        <v>11582.5</v>
      </c>
      <c r="DC121" s="90">
        <f t="shared" si="28"/>
        <v>9856</v>
      </c>
    </row>
    <row r="122" spans="2:107" x14ac:dyDescent="0.3">
      <c r="B122" s="64" t="s">
        <v>199</v>
      </c>
      <c r="C122" s="21" t="s">
        <v>447</v>
      </c>
      <c r="D122" s="30">
        <v>53</v>
      </c>
      <c r="E122" s="30">
        <v>309</v>
      </c>
      <c r="F122" s="30">
        <v>380</v>
      </c>
      <c r="G122" s="30">
        <v>46</v>
      </c>
      <c r="H122" s="30">
        <v>3172</v>
      </c>
      <c r="I122" s="30">
        <v>286</v>
      </c>
      <c r="J122" s="30">
        <v>74</v>
      </c>
      <c r="K122" s="30">
        <v>8</v>
      </c>
      <c r="L122" s="30">
        <v>299</v>
      </c>
      <c r="M122" s="30">
        <v>118</v>
      </c>
      <c r="N122" s="30">
        <v>183</v>
      </c>
      <c r="O122" s="30">
        <v>450</v>
      </c>
      <c r="P122" s="30">
        <v>238</v>
      </c>
      <c r="Q122" s="30">
        <v>84</v>
      </c>
      <c r="R122" s="30">
        <v>74</v>
      </c>
      <c r="S122" s="30">
        <v>101</v>
      </c>
      <c r="T122" s="30">
        <v>48</v>
      </c>
      <c r="U122" s="30">
        <v>83</v>
      </c>
      <c r="V122" s="30">
        <v>28</v>
      </c>
      <c r="W122" s="30">
        <v>92</v>
      </c>
      <c r="X122" s="30">
        <v>137</v>
      </c>
      <c r="Y122" s="30">
        <v>184</v>
      </c>
      <c r="Z122" s="30">
        <v>159</v>
      </c>
      <c r="AA122" s="30">
        <v>23</v>
      </c>
      <c r="AB122" s="30">
        <v>98</v>
      </c>
      <c r="AC122" s="30">
        <v>278</v>
      </c>
      <c r="AD122" s="30">
        <v>53</v>
      </c>
      <c r="AE122" s="30">
        <v>178</v>
      </c>
      <c r="AF122" s="30">
        <v>46</v>
      </c>
      <c r="AG122" s="30">
        <v>106</v>
      </c>
      <c r="AH122" s="30">
        <v>114</v>
      </c>
      <c r="AI122" s="30">
        <v>221</v>
      </c>
      <c r="AJ122" s="30">
        <v>83</v>
      </c>
      <c r="AK122" s="30">
        <v>52</v>
      </c>
      <c r="AL122" s="30">
        <v>135</v>
      </c>
      <c r="AM122" s="30">
        <v>102</v>
      </c>
      <c r="AN122" s="30">
        <v>1336</v>
      </c>
      <c r="AO122" s="30">
        <v>121</v>
      </c>
      <c r="AP122" s="30">
        <v>18</v>
      </c>
      <c r="AQ122" s="30">
        <v>75</v>
      </c>
      <c r="AR122" s="30">
        <v>45</v>
      </c>
      <c r="AS122" s="30">
        <v>88</v>
      </c>
      <c r="AT122" s="30">
        <v>544</v>
      </c>
      <c r="AU122" s="30">
        <v>178</v>
      </c>
      <c r="AV122" s="30">
        <v>22</v>
      </c>
      <c r="AW122" s="30">
        <v>158</v>
      </c>
      <c r="AX122" s="30">
        <v>449</v>
      </c>
      <c r="AY122" s="30">
        <v>9</v>
      </c>
      <c r="AZ122" s="30">
        <v>113</v>
      </c>
      <c r="BA122" s="30">
        <v>65</v>
      </c>
      <c r="BB122" s="30">
        <v>10</v>
      </c>
      <c r="BC122" s="30">
        <v>22</v>
      </c>
      <c r="BD122" s="30">
        <v>83</v>
      </c>
      <c r="BE122" s="30">
        <v>0</v>
      </c>
      <c r="BF122" s="30">
        <v>1</v>
      </c>
      <c r="BG122" s="30">
        <v>1</v>
      </c>
      <c r="BH122" s="30">
        <v>1</v>
      </c>
      <c r="BI122" s="30">
        <v>15</v>
      </c>
      <c r="BJ122" s="30">
        <v>0</v>
      </c>
      <c r="BK122" s="30">
        <v>7</v>
      </c>
      <c r="BL122" s="30">
        <v>3</v>
      </c>
      <c r="BM122" s="30">
        <v>0</v>
      </c>
      <c r="BN122" s="30">
        <v>0</v>
      </c>
      <c r="BO122" s="31">
        <f t="shared" si="29"/>
        <v>133</v>
      </c>
      <c r="BP122" s="30">
        <v>92</v>
      </c>
      <c r="BQ122" s="31">
        <f t="shared" si="30"/>
        <v>373</v>
      </c>
      <c r="BR122" s="32">
        <v>11924</v>
      </c>
      <c r="BS122" s="30">
        <f t="shared" si="16"/>
        <v>11924</v>
      </c>
      <c r="BT122" s="30">
        <v>0</v>
      </c>
      <c r="BU122" s="42">
        <v>33754</v>
      </c>
      <c r="BW122">
        <f t="shared" si="18"/>
        <v>138994</v>
      </c>
      <c r="BX122" s="25">
        <f t="shared" si="25"/>
        <v>-0.16527138859195023</v>
      </c>
      <c r="BY122" s="6">
        <v>2511</v>
      </c>
      <c r="BZ122">
        <f t="shared" si="24"/>
        <v>9413</v>
      </c>
      <c r="CA122">
        <f t="shared" si="26"/>
        <v>94557</v>
      </c>
      <c r="CD122">
        <f t="shared" si="19"/>
        <v>36502</v>
      </c>
      <c r="CE122">
        <f t="shared" si="20"/>
        <v>14866</v>
      </c>
      <c r="CF122">
        <f t="shared" si="21"/>
        <v>6362</v>
      </c>
      <c r="CG122">
        <f t="shared" si="22"/>
        <v>4637</v>
      </c>
      <c r="CH122">
        <f t="shared" si="23"/>
        <v>4969</v>
      </c>
      <c r="CZ122" s="88">
        <v>33725</v>
      </c>
      <c r="DA122" s="6">
        <f t="shared" si="27"/>
        <v>12635.916666666666</v>
      </c>
      <c r="DB122" s="6">
        <f t="shared" si="17"/>
        <v>11582.833333333334</v>
      </c>
      <c r="DC122" s="90">
        <f t="shared" si="28"/>
        <v>11924</v>
      </c>
    </row>
    <row r="123" spans="2:107" x14ac:dyDescent="0.3">
      <c r="B123" s="64" t="s">
        <v>200</v>
      </c>
      <c r="C123" s="21" t="s">
        <v>448</v>
      </c>
      <c r="D123" s="30">
        <v>56</v>
      </c>
      <c r="E123" s="30">
        <v>257</v>
      </c>
      <c r="F123" s="30">
        <v>349</v>
      </c>
      <c r="G123" s="30">
        <v>38</v>
      </c>
      <c r="H123" s="30">
        <v>2729</v>
      </c>
      <c r="I123" s="30">
        <v>253</v>
      </c>
      <c r="J123" s="30">
        <v>64</v>
      </c>
      <c r="K123" s="30">
        <v>6</v>
      </c>
      <c r="L123" s="30">
        <v>248</v>
      </c>
      <c r="M123" s="30">
        <v>110</v>
      </c>
      <c r="N123" s="30">
        <v>170</v>
      </c>
      <c r="O123" s="30">
        <v>377</v>
      </c>
      <c r="P123" s="30">
        <v>194</v>
      </c>
      <c r="Q123" s="30">
        <v>64</v>
      </c>
      <c r="R123" s="30">
        <v>74</v>
      </c>
      <c r="S123" s="30">
        <v>133</v>
      </c>
      <c r="T123" s="30">
        <v>27</v>
      </c>
      <c r="U123" s="30">
        <v>61</v>
      </c>
      <c r="V123" s="30">
        <v>26</v>
      </c>
      <c r="W123" s="30">
        <v>59</v>
      </c>
      <c r="X123" s="30">
        <v>126</v>
      </c>
      <c r="Y123" s="30">
        <v>134</v>
      </c>
      <c r="Z123" s="30">
        <v>139</v>
      </c>
      <c r="AA123" s="30">
        <v>24</v>
      </c>
      <c r="AB123" s="30">
        <v>75</v>
      </c>
      <c r="AC123" s="30">
        <v>228</v>
      </c>
      <c r="AD123" s="30">
        <v>63</v>
      </c>
      <c r="AE123" s="30">
        <v>145</v>
      </c>
      <c r="AF123" s="30">
        <v>44</v>
      </c>
      <c r="AG123" s="30">
        <v>95</v>
      </c>
      <c r="AH123" s="30">
        <v>117</v>
      </c>
      <c r="AI123" s="30">
        <v>215</v>
      </c>
      <c r="AJ123" s="30">
        <v>77</v>
      </c>
      <c r="AK123" s="30">
        <v>41</v>
      </c>
      <c r="AL123" s="30">
        <v>130</v>
      </c>
      <c r="AM123" s="30">
        <v>84</v>
      </c>
      <c r="AN123" s="30">
        <v>1064</v>
      </c>
      <c r="AO123" s="30">
        <v>112</v>
      </c>
      <c r="AP123" s="30">
        <v>11</v>
      </c>
      <c r="AQ123" s="30">
        <v>76</v>
      </c>
      <c r="AR123" s="30">
        <v>37</v>
      </c>
      <c r="AS123" s="30">
        <v>67</v>
      </c>
      <c r="AT123" s="30">
        <v>474</v>
      </c>
      <c r="AU123" s="30">
        <v>157</v>
      </c>
      <c r="AV123" s="30">
        <v>14</v>
      </c>
      <c r="AW123" s="30">
        <v>132</v>
      </c>
      <c r="AX123" s="30">
        <v>406</v>
      </c>
      <c r="AY123" s="30">
        <v>17</v>
      </c>
      <c r="AZ123" s="30">
        <v>101</v>
      </c>
      <c r="BA123" s="30">
        <v>47</v>
      </c>
      <c r="BB123" s="30">
        <v>15</v>
      </c>
      <c r="BC123" s="30">
        <v>11</v>
      </c>
      <c r="BD123" s="30">
        <v>56</v>
      </c>
      <c r="BE123" s="30">
        <v>1</v>
      </c>
      <c r="BF123" s="30">
        <v>1</v>
      </c>
      <c r="BG123" s="30">
        <v>0</v>
      </c>
      <c r="BH123" s="30">
        <v>0</v>
      </c>
      <c r="BI123" s="30">
        <v>14</v>
      </c>
      <c r="BJ123" s="30">
        <v>0</v>
      </c>
      <c r="BK123" s="30">
        <v>3</v>
      </c>
      <c r="BL123" s="30">
        <v>0</v>
      </c>
      <c r="BM123" s="30">
        <v>0</v>
      </c>
      <c r="BN123" s="30">
        <v>0</v>
      </c>
      <c r="BO123" s="31">
        <f t="shared" si="29"/>
        <v>86</v>
      </c>
      <c r="BP123" s="30">
        <v>74</v>
      </c>
      <c r="BQ123" s="31">
        <f t="shared" si="30"/>
        <v>303</v>
      </c>
      <c r="BR123" s="32">
        <v>10225</v>
      </c>
      <c r="BS123" s="30">
        <f t="shared" si="16"/>
        <v>10225</v>
      </c>
      <c r="BT123" s="30">
        <v>0</v>
      </c>
      <c r="BU123" s="42">
        <v>33782</v>
      </c>
      <c r="BW123">
        <f t="shared" si="18"/>
        <v>135946</v>
      </c>
      <c r="BX123" s="25">
        <f t="shared" si="25"/>
        <v>-0.15708607957539944</v>
      </c>
      <c r="BY123" s="6">
        <v>11270</v>
      </c>
      <c r="BZ123">
        <f t="shared" si="24"/>
        <v>-1045</v>
      </c>
      <c r="CA123">
        <f t="shared" si="26"/>
        <v>84170</v>
      </c>
      <c r="CD123">
        <f t="shared" si="19"/>
        <v>35981</v>
      </c>
      <c r="CE123">
        <f t="shared" si="20"/>
        <v>14744</v>
      </c>
      <c r="CF123">
        <f t="shared" si="21"/>
        <v>6262</v>
      </c>
      <c r="CG123">
        <f t="shared" si="22"/>
        <v>4581</v>
      </c>
      <c r="CH123">
        <f t="shared" si="23"/>
        <v>4895</v>
      </c>
      <c r="CZ123" s="88">
        <v>33756</v>
      </c>
      <c r="DA123" s="6">
        <f t="shared" si="27"/>
        <v>12629.527777777777</v>
      </c>
      <c r="DB123" s="6">
        <f t="shared" si="17"/>
        <v>11328.833333333334</v>
      </c>
      <c r="DC123" s="90">
        <f t="shared" si="28"/>
        <v>10225</v>
      </c>
    </row>
    <row r="124" spans="2:107" x14ac:dyDescent="0.3">
      <c r="B124" s="64" t="s">
        <v>201</v>
      </c>
      <c r="C124" s="21" t="s">
        <v>458</v>
      </c>
      <c r="D124" s="30">
        <v>39</v>
      </c>
      <c r="E124" s="30">
        <v>267</v>
      </c>
      <c r="F124" s="30">
        <v>323</v>
      </c>
      <c r="G124" s="30">
        <v>33</v>
      </c>
      <c r="H124" s="30">
        <v>3005</v>
      </c>
      <c r="I124" s="30">
        <v>257</v>
      </c>
      <c r="J124" s="30">
        <v>70</v>
      </c>
      <c r="K124" s="30">
        <v>11</v>
      </c>
      <c r="L124" s="30">
        <v>266</v>
      </c>
      <c r="M124" s="30">
        <v>104</v>
      </c>
      <c r="N124" s="30">
        <v>168</v>
      </c>
      <c r="O124" s="30">
        <v>376</v>
      </c>
      <c r="P124" s="30">
        <v>212</v>
      </c>
      <c r="Q124" s="30">
        <v>81</v>
      </c>
      <c r="R124" s="30">
        <v>87</v>
      </c>
      <c r="S124" s="30">
        <v>116</v>
      </c>
      <c r="T124" s="30">
        <v>38</v>
      </c>
      <c r="U124" s="30">
        <v>84</v>
      </c>
      <c r="V124" s="30">
        <v>26</v>
      </c>
      <c r="W124" s="30">
        <v>83</v>
      </c>
      <c r="X124" s="30">
        <v>139</v>
      </c>
      <c r="Y124" s="30">
        <v>168</v>
      </c>
      <c r="Z124" s="30">
        <v>137</v>
      </c>
      <c r="AA124" s="30">
        <v>26</v>
      </c>
      <c r="AB124" s="30">
        <v>126</v>
      </c>
      <c r="AC124" s="30">
        <v>257</v>
      </c>
      <c r="AD124" s="30">
        <v>48</v>
      </c>
      <c r="AE124" s="30">
        <v>161</v>
      </c>
      <c r="AF124" s="30">
        <v>33</v>
      </c>
      <c r="AG124" s="30">
        <v>95</v>
      </c>
      <c r="AH124" s="30">
        <v>106</v>
      </c>
      <c r="AI124" s="30">
        <v>250</v>
      </c>
      <c r="AJ124" s="30">
        <v>98</v>
      </c>
      <c r="AK124" s="30">
        <v>46</v>
      </c>
      <c r="AL124" s="30">
        <v>165</v>
      </c>
      <c r="AM124" s="30">
        <v>68</v>
      </c>
      <c r="AN124" s="30">
        <v>1086</v>
      </c>
      <c r="AO124" s="30">
        <v>123</v>
      </c>
      <c r="AP124" s="30">
        <v>21</v>
      </c>
      <c r="AQ124" s="30">
        <v>57</v>
      </c>
      <c r="AR124" s="30">
        <v>28</v>
      </c>
      <c r="AS124" s="30">
        <v>58</v>
      </c>
      <c r="AT124" s="30">
        <v>477</v>
      </c>
      <c r="AU124" s="30">
        <v>149</v>
      </c>
      <c r="AV124" s="30">
        <v>27</v>
      </c>
      <c r="AW124" s="30">
        <v>168</v>
      </c>
      <c r="AX124" s="30">
        <v>398</v>
      </c>
      <c r="AY124" s="30">
        <v>9</v>
      </c>
      <c r="AZ124" s="30">
        <v>99</v>
      </c>
      <c r="BA124" s="30">
        <v>67</v>
      </c>
      <c r="BB124" s="30">
        <v>12</v>
      </c>
      <c r="BC124" s="30">
        <v>11</v>
      </c>
      <c r="BD124" s="30">
        <v>60</v>
      </c>
      <c r="BE124" s="30">
        <v>1</v>
      </c>
      <c r="BF124" s="30">
        <v>1</v>
      </c>
      <c r="BG124" s="30">
        <v>0</v>
      </c>
      <c r="BH124" s="30">
        <v>1</v>
      </c>
      <c r="BI124" s="30">
        <v>15</v>
      </c>
      <c r="BJ124" s="30">
        <v>0</v>
      </c>
      <c r="BK124" s="30">
        <v>1</v>
      </c>
      <c r="BL124" s="30">
        <v>1</v>
      </c>
      <c r="BM124" s="30">
        <v>0</v>
      </c>
      <c r="BN124" s="30">
        <v>0</v>
      </c>
      <c r="BO124" s="31">
        <f t="shared" si="29"/>
        <v>91</v>
      </c>
      <c r="BP124" s="30">
        <v>81</v>
      </c>
      <c r="BQ124" s="31">
        <f t="shared" si="30"/>
        <v>315</v>
      </c>
      <c r="BR124" s="32">
        <v>10835</v>
      </c>
      <c r="BS124" s="30">
        <f t="shared" si="16"/>
        <v>10835</v>
      </c>
      <c r="BT124" s="30">
        <v>0</v>
      </c>
      <c r="BU124" s="42">
        <v>33810</v>
      </c>
      <c r="BW124">
        <f t="shared" si="18"/>
        <v>136129</v>
      </c>
      <c r="BX124" s="25">
        <f t="shared" si="25"/>
        <v>-0.14933198355267274</v>
      </c>
      <c r="BY124" s="6">
        <v>4485</v>
      </c>
      <c r="BZ124">
        <f t="shared" si="24"/>
        <v>6350</v>
      </c>
      <c r="CA124">
        <f t="shared" si="26"/>
        <v>84205</v>
      </c>
      <c r="CD124">
        <f t="shared" si="19"/>
        <v>36173</v>
      </c>
      <c r="CE124">
        <f t="shared" si="20"/>
        <v>14751</v>
      </c>
      <c r="CF124">
        <f t="shared" si="21"/>
        <v>6267</v>
      </c>
      <c r="CG124">
        <f t="shared" si="22"/>
        <v>4496</v>
      </c>
      <c r="CH124">
        <f t="shared" si="23"/>
        <v>4887</v>
      </c>
      <c r="CZ124" s="88">
        <v>33786</v>
      </c>
      <c r="DA124" s="6">
        <f t="shared" si="27"/>
        <v>12565.333333333334</v>
      </c>
      <c r="DB124" s="6">
        <f t="shared" si="17"/>
        <v>11344.083333333334</v>
      </c>
      <c r="DC124" s="90">
        <f t="shared" si="28"/>
        <v>10835</v>
      </c>
    </row>
    <row r="125" spans="2:107" x14ac:dyDescent="0.3">
      <c r="B125" s="64" t="s">
        <v>202</v>
      </c>
      <c r="C125" s="21" t="s">
        <v>438</v>
      </c>
      <c r="D125" s="30">
        <v>74</v>
      </c>
      <c r="E125" s="30">
        <v>333</v>
      </c>
      <c r="F125" s="30">
        <v>468</v>
      </c>
      <c r="G125" s="30">
        <v>67</v>
      </c>
      <c r="H125" s="30">
        <v>4036</v>
      </c>
      <c r="I125" s="30">
        <v>390</v>
      </c>
      <c r="J125" s="30">
        <v>94</v>
      </c>
      <c r="K125" s="30">
        <v>17</v>
      </c>
      <c r="L125" s="30">
        <v>369</v>
      </c>
      <c r="M125" s="30">
        <v>161</v>
      </c>
      <c r="N125" s="30">
        <v>252</v>
      </c>
      <c r="O125" s="30">
        <v>509</v>
      </c>
      <c r="P125" s="30">
        <v>279</v>
      </c>
      <c r="Q125" s="30">
        <v>113</v>
      </c>
      <c r="R125" s="30">
        <v>90</v>
      </c>
      <c r="S125" s="30">
        <v>140</v>
      </c>
      <c r="T125" s="30">
        <v>52</v>
      </c>
      <c r="U125" s="30">
        <v>95</v>
      </c>
      <c r="V125" s="30">
        <v>31</v>
      </c>
      <c r="W125" s="30">
        <v>118</v>
      </c>
      <c r="X125" s="30">
        <v>194</v>
      </c>
      <c r="Y125" s="30">
        <v>215</v>
      </c>
      <c r="Z125" s="30">
        <v>228</v>
      </c>
      <c r="AA125" s="30">
        <v>33</v>
      </c>
      <c r="AB125" s="30">
        <v>137</v>
      </c>
      <c r="AC125" s="30">
        <v>347</v>
      </c>
      <c r="AD125" s="30">
        <v>66</v>
      </c>
      <c r="AE125" s="30">
        <v>246</v>
      </c>
      <c r="AF125" s="30">
        <v>53</v>
      </c>
      <c r="AG125" s="30">
        <v>133</v>
      </c>
      <c r="AH125" s="30">
        <v>135</v>
      </c>
      <c r="AI125" s="30">
        <v>343</v>
      </c>
      <c r="AJ125" s="30">
        <v>119</v>
      </c>
      <c r="AK125" s="30">
        <v>59</v>
      </c>
      <c r="AL125" s="30">
        <v>222</v>
      </c>
      <c r="AM125" s="30">
        <v>125</v>
      </c>
      <c r="AN125" s="30">
        <v>1555</v>
      </c>
      <c r="AO125" s="30">
        <v>154</v>
      </c>
      <c r="AP125" s="30">
        <v>27</v>
      </c>
      <c r="AQ125" s="30">
        <v>79</v>
      </c>
      <c r="AR125" s="30">
        <v>56</v>
      </c>
      <c r="AS125" s="30">
        <v>104</v>
      </c>
      <c r="AT125" s="30">
        <v>710</v>
      </c>
      <c r="AU125" s="30">
        <v>231</v>
      </c>
      <c r="AV125" s="30">
        <v>36</v>
      </c>
      <c r="AW125" s="30">
        <v>229</v>
      </c>
      <c r="AX125" s="30">
        <v>517</v>
      </c>
      <c r="AY125" s="30">
        <v>19</v>
      </c>
      <c r="AZ125" s="30">
        <v>127</v>
      </c>
      <c r="BA125" s="30">
        <v>82</v>
      </c>
      <c r="BB125" s="30">
        <v>27</v>
      </c>
      <c r="BC125" s="30">
        <v>23</v>
      </c>
      <c r="BD125" s="30">
        <v>71</v>
      </c>
      <c r="BE125" s="30">
        <v>2</v>
      </c>
      <c r="BF125" s="30">
        <v>0</v>
      </c>
      <c r="BG125" s="30">
        <v>1</v>
      </c>
      <c r="BH125" s="30">
        <v>0</v>
      </c>
      <c r="BI125" s="30">
        <v>23</v>
      </c>
      <c r="BJ125" s="30">
        <v>0</v>
      </c>
      <c r="BK125" s="30">
        <v>8</v>
      </c>
      <c r="BL125" s="30">
        <v>2</v>
      </c>
      <c r="BM125" s="30">
        <v>0</v>
      </c>
      <c r="BN125" s="30">
        <v>0</v>
      </c>
      <c r="BO125" s="31">
        <f t="shared" si="29"/>
        <v>130</v>
      </c>
      <c r="BP125" s="30">
        <v>79</v>
      </c>
      <c r="BQ125" s="31">
        <f t="shared" si="30"/>
        <v>419</v>
      </c>
      <c r="BR125" s="32">
        <v>14924</v>
      </c>
      <c r="BS125" s="30">
        <f t="shared" si="16"/>
        <v>14924</v>
      </c>
      <c r="BT125" s="30">
        <v>0</v>
      </c>
      <c r="BU125" s="42">
        <v>33845</v>
      </c>
      <c r="BW125">
        <f t="shared" si="18"/>
        <v>136883</v>
      </c>
      <c r="BX125" s="25">
        <f t="shared" si="25"/>
        <v>-0.14171327531288402</v>
      </c>
      <c r="BY125" s="6">
        <v>4842</v>
      </c>
      <c r="BZ125">
        <f t="shared" si="24"/>
        <v>10082</v>
      </c>
      <c r="CA125">
        <f t="shared" si="26"/>
        <v>84454</v>
      </c>
      <c r="CD125">
        <f t="shared" si="19"/>
        <v>36518</v>
      </c>
      <c r="CE125">
        <f t="shared" si="20"/>
        <v>14895</v>
      </c>
      <c r="CF125">
        <f t="shared" si="21"/>
        <v>6322</v>
      </c>
      <c r="CG125">
        <f t="shared" si="22"/>
        <v>4473</v>
      </c>
      <c r="CH125">
        <f t="shared" si="23"/>
        <v>4879</v>
      </c>
      <c r="CZ125" s="88">
        <v>33817</v>
      </c>
      <c r="DA125" s="6">
        <f t="shared" si="27"/>
        <v>12649.666666666666</v>
      </c>
      <c r="DB125" s="6">
        <f t="shared" si="17"/>
        <v>11406.916666666666</v>
      </c>
      <c r="DC125" s="90">
        <f t="shared" si="28"/>
        <v>14924</v>
      </c>
    </row>
    <row r="126" spans="2:107" x14ac:dyDescent="0.3">
      <c r="B126" s="64" t="s">
        <v>203</v>
      </c>
      <c r="C126" s="21" t="s">
        <v>439</v>
      </c>
      <c r="D126" s="30">
        <v>64</v>
      </c>
      <c r="E126" s="30">
        <v>308</v>
      </c>
      <c r="F126" s="30">
        <v>365</v>
      </c>
      <c r="G126" s="30">
        <v>42</v>
      </c>
      <c r="H126" s="30">
        <v>3595</v>
      </c>
      <c r="I126" s="30">
        <v>313</v>
      </c>
      <c r="J126" s="30">
        <v>105</v>
      </c>
      <c r="K126" s="30">
        <v>9</v>
      </c>
      <c r="L126" s="30">
        <v>297</v>
      </c>
      <c r="M126" s="30">
        <v>115</v>
      </c>
      <c r="N126" s="30">
        <v>214</v>
      </c>
      <c r="O126" s="30">
        <v>432</v>
      </c>
      <c r="P126" s="30">
        <v>236</v>
      </c>
      <c r="Q126" s="30">
        <v>72</v>
      </c>
      <c r="R126" s="30">
        <v>89</v>
      </c>
      <c r="S126" s="30">
        <v>97</v>
      </c>
      <c r="T126" s="30">
        <v>46</v>
      </c>
      <c r="U126" s="30">
        <v>65</v>
      </c>
      <c r="V126" s="30">
        <v>37</v>
      </c>
      <c r="W126" s="30">
        <v>106</v>
      </c>
      <c r="X126" s="30">
        <v>148</v>
      </c>
      <c r="Y126" s="30">
        <v>209</v>
      </c>
      <c r="Z126" s="30">
        <v>178</v>
      </c>
      <c r="AA126" s="30">
        <v>32</v>
      </c>
      <c r="AB126" s="30">
        <v>117</v>
      </c>
      <c r="AC126" s="30">
        <v>296</v>
      </c>
      <c r="AD126" s="30">
        <v>67</v>
      </c>
      <c r="AE126" s="30">
        <v>214</v>
      </c>
      <c r="AF126" s="30">
        <v>43</v>
      </c>
      <c r="AG126" s="30">
        <v>108</v>
      </c>
      <c r="AH126" s="30">
        <v>124</v>
      </c>
      <c r="AI126" s="30">
        <v>244</v>
      </c>
      <c r="AJ126" s="30">
        <v>91</v>
      </c>
      <c r="AK126" s="30">
        <v>45</v>
      </c>
      <c r="AL126" s="30">
        <v>185</v>
      </c>
      <c r="AM126" s="30">
        <v>94</v>
      </c>
      <c r="AN126" s="30">
        <v>1343</v>
      </c>
      <c r="AO126" s="30">
        <v>130</v>
      </c>
      <c r="AP126" s="30">
        <v>26</v>
      </c>
      <c r="AQ126" s="30">
        <v>65</v>
      </c>
      <c r="AR126" s="30">
        <v>40</v>
      </c>
      <c r="AS126" s="30">
        <v>71</v>
      </c>
      <c r="AT126" s="30">
        <v>543</v>
      </c>
      <c r="AU126" s="30">
        <v>200</v>
      </c>
      <c r="AV126" s="30">
        <v>27</v>
      </c>
      <c r="AW126" s="30">
        <v>182</v>
      </c>
      <c r="AX126" s="30">
        <v>419</v>
      </c>
      <c r="AY126" s="30">
        <v>18</v>
      </c>
      <c r="AZ126" s="30">
        <v>102</v>
      </c>
      <c r="BA126" s="30">
        <v>61</v>
      </c>
      <c r="BB126" s="30">
        <v>19</v>
      </c>
      <c r="BC126" s="30">
        <v>22</v>
      </c>
      <c r="BD126" s="30">
        <v>74</v>
      </c>
      <c r="BE126" s="30">
        <v>0</v>
      </c>
      <c r="BF126" s="30">
        <v>0</v>
      </c>
      <c r="BG126" s="30">
        <v>0</v>
      </c>
      <c r="BH126" s="30">
        <v>0</v>
      </c>
      <c r="BI126" s="30">
        <v>20</v>
      </c>
      <c r="BJ126" s="30">
        <v>0</v>
      </c>
      <c r="BK126" s="30">
        <v>4</v>
      </c>
      <c r="BL126" s="30">
        <v>3</v>
      </c>
      <c r="BM126" s="30">
        <v>0</v>
      </c>
      <c r="BN126" s="30">
        <v>0</v>
      </c>
      <c r="BO126" s="31">
        <f t="shared" si="29"/>
        <v>123</v>
      </c>
      <c r="BP126" s="30">
        <v>108</v>
      </c>
      <c r="BQ126" s="31">
        <f t="shared" si="30"/>
        <v>300</v>
      </c>
      <c r="BR126" s="32">
        <v>12579</v>
      </c>
      <c r="BS126" s="30">
        <f t="shared" si="16"/>
        <v>12579</v>
      </c>
      <c r="BT126" s="30">
        <v>0</v>
      </c>
      <c r="BU126" s="42">
        <v>33873</v>
      </c>
      <c r="BW126">
        <f t="shared" si="18"/>
        <v>136161</v>
      </c>
      <c r="BX126" s="25">
        <f t="shared" si="25"/>
        <v>-0.13032286909590263</v>
      </c>
      <c r="BY126" s="6">
        <v>5238</v>
      </c>
      <c r="BZ126">
        <f t="shared" si="24"/>
        <v>7341</v>
      </c>
      <c r="CA126">
        <f t="shared" si="26"/>
        <v>83297</v>
      </c>
      <c r="CD126">
        <f t="shared" si="19"/>
        <v>36553</v>
      </c>
      <c r="CE126">
        <f t="shared" si="20"/>
        <v>14866</v>
      </c>
      <c r="CF126">
        <f t="shared" si="21"/>
        <v>6245</v>
      </c>
      <c r="CG126">
        <f t="shared" si="22"/>
        <v>4388</v>
      </c>
      <c r="CH126">
        <f t="shared" si="23"/>
        <v>4824</v>
      </c>
      <c r="CZ126" s="88">
        <v>33848</v>
      </c>
      <c r="DA126" s="6">
        <f t="shared" si="27"/>
        <v>12559.888888888889</v>
      </c>
      <c r="DB126" s="6">
        <f t="shared" si="17"/>
        <v>11346.75</v>
      </c>
      <c r="DC126" s="90">
        <f t="shared" si="28"/>
        <v>12579</v>
      </c>
    </row>
    <row r="127" spans="2:107" x14ac:dyDescent="0.3">
      <c r="B127" s="64" t="s">
        <v>204</v>
      </c>
      <c r="C127" s="21" t="s">
        <v>440</v>
      </c>
      <c r="D127" s="30">
        <v>70</v>
      </c>
      <c r="E127" s="30">
        <v>426</v>
      </c>
      <c r="F127" s="30">
        <v>454</v>
      </c>
      <c r="G127" s="30">
        <v>66</v>
      </c>
      <c r="H127" s="30">
        <v>4043</v>
      </c>
      <c r="I127" s="30">
        <v>341</v>
      </c>
      <c r="J127" s="30">
        <v>97</v>
      </c>
      <c r="K127" s="30">
        <v>12</v>
      </c>
      <c r="L127" s="30">
        <v>343</v>
      </c>
      <c r="M127" s="30">
        <v>137</v>
      </c>
      <c r="N127" s="30">
        <v>247</v>
      </c>
      <c r="O127" s="30">
        <v>462</v>
      </c>
      <c r="P127" s="30">
        <v>307</v>
      </c>
      <c r="Q127" s="30">
        <v>96</v>
      </c>
      <c r="R127" s="30">
        <v>86</v>
      </c>
      <c r="S127" s="30">
        <v>130</v>
      </c>
      <c r="T127" s="30">
        <v>47</v>
      </c>
      <c r="U127" s="30">
        <v>85</v>
      </c>
      <c r="V127" s="30">
        <v>43</v>
      </c>
      <c r="W127" s="30">
        <v>102</v>
      </c>
      <c r="X127" s="30">
        <v>172</v>
      </c>
      <c r="Y127" s="30">
        <v>250</v>
      </c>
      <c r="Z127" s="30">
        <v>227</v>
      </c>
      <c r="AA127" s="30">
        <v>32</v>
      </c>
      <c r="AB127" s="30">
        <v>109</v>
      </c>
      <c r="AC127" s="30">
        <v>297</v>
      </c>
      <c r="AD127" s="30">
        <v>74</v>
      </c>
      <c r="AE127" s="30">
        <v>244</v>
      </c>
      <c r="AF127" s="30">
        <v>61</v>
      </c>
      <c r="AG127" s="30">
        <v>105</v>
      </c>
      <c r="AH127" s="30">
        <v>131</v>
      </c>
      <c r="AI127" s="30">
        <v>285</v>
      </c>
      <c r="AJ127" s="30">
        <v>127</v>
      </c>
      <c r="AK127" s="30">
        <v>72</v>
      </c>
      <c r="AL127" s="30">
        <v>206</v>
      </c>
      <c r="AM127" s="30">
        <v>97</v>
      </c>
      <c r="AN127" s="30">
        <v>1672</v>
      </c>
      <c r="AO127" s="30">
        <v>138</v>
      </c>
      <c r="AP127" s="30">
        <v>22</v>
      </c>
      <c r="AQ127" s="30">
        <v>89</v>
      </c>
      <c r="AR127" s="30">
        <v>38</v>
      </c>
      <c r="AS127" s="30">
        <v>81</v>
      </c>
      <c r="AT127" s="30">
        <v>626</v>
      </c>
      <c r="AU127" s="30">
        <v>224</v>
      </c>
      <c r="AV127" s="30">
        <v>32</v>
      </c>
      <c r="AW127" s="30">
        <v>234</v>
      </c>
      <c r="AX127" s="30">
        <v>475</v>
      </c>
      <c r="AY127" s="30">
        <v>14</v>
      </c>
      <c r="AZ127" s="30">
        <v>119</v>
      </c>
      <c r="BA127" s="30">
        <v>59</v>
      </c>
      <c r="BB127" s="30">
        <v>26</v>
      </c>
      <c r="BC127" s="30">
        <v>39</v>
      </c>
      <c r="BD127" s="30">
        <v>126</v>
      </c>
      <c r="BE127" s="30">
        <v>1</v>
      </c>
      <c r="BF127" s="30">
        <v>2</v>
      </c>
      <c r="BG127" s="30">
        <v>2</v>
      </c>
      <c r="BH127" s="30">
        <v>0</v>
      </c>
      <c r="BI127" s="30">
        <v>18</v>
      </c>
      <c r="BJ127" s="30">
        <v>0</v>
      </c>
      <c r="BK127" s="30">
        <v>6</v>
      </c>
      <c r="BL127" s="30">
        <v>2</v>
      </c>
      <c r="BM127" s="30">
        <v>0</v>
      </c>
      <c r="BN127" s="30">
        <v>2</v>
      </c>
      <c r="BO127" s="31">
        <f t="shared" si="29"/>
        <v>198</v>
      </c>
      <c r="BP127" s="30">
        <v>131</v>
      </c>
      <c r="BQ127" s="31">
        <f t="shared" si="30"/>
        <v>413</v>
      </c>
      <c r="BR127" s="32">
        <v>14674</v>
      </c>
      <c r="BS127" s="30">
        <f t="shared" si="16"/>
        <v>14674</v>
      </c>
      <c r="BT127" s="30">
        <v>0</v>
      </c>
      <c r="BU127" s="42">
        <v>33908</v>
      </c>
      <c r="BW127">
        <f t="shared" si="18"/>
        <v>139066</v>
      </c>
      <c r="BX127" s="25">
        <f t="shared" si="25"/>
        <v>-9.2992616941900863E-2</v>
      </c>
      <c r="BY127" s="6">
        <v>5980</v>
      </c>
      <c r="BZ127">
        <f t="shared" si="24"/>
        <v>8694</v>
      </c>
      <c r="CA127">
        <f t="shared" si="26"/>
        <v>84585</v>
      </c>
      <c r="CD127">
        <f t="shared" si="19"/>
        <v>37506</v>
      </c>
      <c r="CE127">
        <f t="shared" si="20"/>
        <v>15286</v>
      </c>
      <c r="CF127">
        <f t="shared" si="21"/>
        <v>6384</v>
      </c>
      <c r="CG127">
        <f t="shared" si="22"/>
        <v>4436</v>
      </c>
      <c r="CH127">
        <f t="shared" si="23"/>
        <v>4926</v>
      </c>
      <c r="CZ127" s="88">
        <v>33878</v>
      </c>
      <c r="DA127" s="6">
        <f t="shared" si="27"/>
        <v>12597.694444444445</v>
      </c>
      <c r="DB127" s="6">
        <f t="shared" si="17"/>
        <v>11588.833333333334</v>
      </c>
      <c r="DC127" s="90">
        <f t="shared" si="28"/>
        <v>14674</v>
      </c>
    </row>
    <row r="128" spans="2:107" x14ac:dyDescent="0.3">
      <c r="B128" s="64" t="s">
        <v>205</v>
      </c>
      <c r="C128" s="21" t="s">
        <v>441</v>
      </c>
      <c r="D128" s="30">
        <v>39</v>
      </c>
      <c r="E128" s="30">
        <v>276</v>
      </c>
      <c r="F128" s="30">
        <v>269</v>
      </c>
      <c r="G128" s="30">
        <v>36</v>
      </c>
      <c r="H128" s="30">
        <v>2493</v>
      </c>
      <c r="I128" s="30">
        <v>221</v>
      </c>
      <c r="J128" s="30">
        <v>68</v>
      </c>
      <c r="K128" s="30">
        <v>13</v>
      </c>
      <c r="L128" s="30">
        <v>214</v>
      </c>
      <c r="M128" s="30">
        <v>86</v>
      </c>
      <c r="N128" s="30">
        <v>163</v>
      </c>
      <c r="O128" s="30">
        <v>282</v>
      </c>
      <c r="P128" s="30">
        <v>162</v>
      </c>
      <c r="Q128" s="30">
        <v>51</v>
      </c>
      <c r="R128" s="30">
        <v>57</v>
      </c>
      <c r="S128" s="30">
        <v>75</v>
      </c>
      <c r="T128" s="30">
        <v>32</v>
      </c>
      <c r="U128" s="30">
        <v>41</v>
      </c>
      <c r="V128" s="30">
        <v>28</v>
      </c>
      <c r="W128" s="30">
        <v>61</v>
      </c>
      <c r="X128" s="30">
        <v>98</v>
      </c>
      <c r="Y128" s="30">
        <v>132</v>
      </c>
      <c r="Z128" s="30">
        <v>100</v>
      </c>
      <c r="AA128" s="30">
        <v>16</v>
      </c>
      <c r="AB128" s="30">
        <v>75</v>
      </c>
      <c r="AC128" s="30">
        <v>176</v>
      </c>
      <c r="AD128" s="30">
        <v>36</v>
      </c>
      <c r="AE128" s="30">
        <v>156</v>
      </c>
      <c r="AF128" s="30">
        <v>26</v>
      </c>
      <c r="AG128" s="30">
        <v>73</v>
      </c>
      <c r="AH128" s="30">
        <v>74</v>
      </c>
      <c r="AI128" s="30">
        <v>177</v>
      </c>
      <c r="AJ128" s="30">
        <v>59</v>
      </c>
      <c r="AK128" s="30">
        <v>29</v>
      </c>
      <c r="AL128" s="30">
        <v>106</v>
      </c>
      <c r="AM128" s="30">
        <v>88</v>
      </c>
      <c r="AN128" s="30">
        <v>966</v>
      </c>
      <c r="AO128" s="30">
        <v>95</v>
      </c>
      <c r="AP128" s="30">
        <v>21</v>
      </c>
      <c r="AQ128" s="30">
        <v>43</v>
      </c>
      <c r="AR128" s="30">
        <v>33</v>
      </c>
      <c r="AS128" s="30">
        <v>56</v>
      </c>
      <c r="AT128" s="30">
        <v>384</v>
      </c>
      <c r="AU128" s="30">
        <v>118</v>
      </c>
      <c r="AV128" s="30">
        <v>8</v>
      </c>
      <c r="AW128" s="30">
        <v>121</v>
      </c>
      <c r="AX128" s="30">
        <v>335</v>
      </c>
      <c r="AY128" s="30">
        <v>11</v>
      </c>
      <c r="AZ128" s="30">
        <v>78</v>
      </c>
      <c r="BA128" s="30">
        <v>43</v>
      </c>
      <c r="BB128" s="30">
        <v>13</v>
      </c>
      <c r="BC128" s="30">
        <v>10</v>
      </c>
      <c r="BD128" s="30">
        <v>44</v>
      </c>
      <c r="BE128" s="30">
        <v>3</v>
      </c>
      <c r="BF128" s="30">
        <v>0</v>
      </c>
      <c r="BG128" s="30">
        <v>0</v>
      </c>
      <c r="BH128" s="30">
        <v>0</v>
      </c>
      <c r="BI128" s="30">
        <v>11</v>
      </c>
      <c r="BJ128" s="30">
        <v>0</v>
      </c>
      <c r="BK128" s="30">
        <v>1</v>
      </c>
      <c r="BL128" s="30">
        <v>2</v>
      </c>
      <c r="BM128" s="30">
        <v>0</v>
      </c>
      <c r="BN128" s="30">
        <v>1</v>
      </c>
      <c r="BO128" s="31">
        <f t="shared" si="29"/>
        <v>72</v>
      </c>
      <c r="BP128" s="30">
        <v>69</v>
      </c>
      <c r="BQ128" s="31">
        <f t="shared" si="30"/>
        <v>300</v>
      </c>
      <c r="BR128" s="32">
        <v>8854</v>
      </c>
      <c r="BS128" s="30">
        <f t="shared" si="16"/>
        <v>8854</v>
      </c>
      <c r="BT128" s="30">
        <v>0</v>
      </c>
      <c r="BU128" s="42">
        <v>33936</v>
      </c>
      <c r="BW128">
        <f t="shared" si="18"/>
        <v>135863</v>
      </c>
      <c r="BX128" s="25">
        <f t="shared" si="25"/>
        <v>-0.11216321302776633</v>
      </c>
      <c r="BY128" s="6">
        <v>3483</v>
      </c>
      <c r="BZ128">
        <f t="shared" si="24"/>
        <v>5371</v>
      </c>
      <c r="CA128">
        <f t="shared" si="26"/>
        <v>81899</v>
      </c>
      <c r="CD128">
        <f t="shared" si="19"/>
        <v>36907</v>
      </c>
      <c r="CE128">
        <f t="shared" si="20"/>
        <v>14943</v>
      </c>
      <c r="CF128">
        <f t="shared" si="21"/>
        <v>6184</v>
      </c>
      <c r="CG128">
        <f t="shared" si="22"/>
        <v>4303</v>
      </c>
      <c r="CH128">
        <f t="shared" si="23"/>
        <v>4791</v>
      </c>
      <c r="CZ128" s="88">
        <v>33909</v>
      </c>
      <c r="DA128" s="6">
        <f t="shared" si="27"/>
        <v>12535.111111111111</v>
      </c>
      <c r="DB128" s="6">
        <f t="shared" si="17"/>
        <v>11321.916666666666</v>
      </c>
      <c r="DC128" s="90">
        <f t="shared" si="28"/>
        <v>8854</v>
      </c>
    </row>
    <row r="129" spans="1:107" x14ac:dyDescent="0.3">
      <c r="B129" s="64" t="s">
        <v>206</v>
      </c>
      <c r="C129" s="21" t="s">
        <v>442</v>
      </c>
      <c r="D129" s="30">
        <v>38</v>
      </c>
      <c r="E129" s="30">
        <v>210</v>
      </c>
      <c r="F129" s="30">
        <v>250</v>
      </c>
      <c r="G129" s="30">
        <v>29</v>
      </c>
      <c r="H129" s="30">
        <v>2094</v>
      </c>
      <c r="I129" s="30">
        <v>213</v>
      </c>
      <c r="J129" s="30">
        <v>60</v>
      </c>
      <c r="K129" s="30">
        <v>7</v>
      </c>
      <c r="L129" s="30">
        <v>170</v>
      </c>
      <c r="M129" s="30">
        <v>72</v>
      </c>
      <c r="N129" s="30">
        <v>117</v>
      </c>
      <c r="O129" s="30">
        <v>249</v>
      </c>
      <c r="P129" s="30">
        <v>138</v>
      </c>
      <c r="Q129" s="30">
        <v>41</v>
      </c>
      <c r="R129" s="30">
        <v>37</v>
      </c>
      <c r="S129" s="30">
        <v>62</v>
      </c>
      <c r="T129" s="30">
        <v>28</v>
      </c>
      <c r="U129" s="30">
        <v>54</v>
      </c>
      <c r="V129" s="30">
        <v>13</v>
      </c>
      <c r="W129" s="30">
        <v>69</v>
      </c>
      <c r="X129" s="30">
        <v>97</v>
      </c>
      <c r="Y129" s="30">
        <v>121</v>
      </c>
      <c r="Z129" s="30">
        <v>72</v>
      </c>
      <c r="AA129" s="30">
        <v>13</v>
      </c>
      <c r="AB129" s="30">
        <v>78</v>
      </c>
      <c r="AC129" s="30">
        <v>151</v>
      </c>
      <c r="AD129" s="30">
        <v>34</v>
      </c>
      <c r="AE129" s="30">
        <v>121</v>
      </c>
      <c r="AF129" s="30">
        <v>24</v>
      </c>
      <c r="AG129" s="30">
        <v>51</v>
      </c>
      <c r="AH129" s="30">
        <v>72</v>
      </c>
      <c r="AI129" s="30">
        <v>156</v>
      </c>
      <c r="AJ129" s="30">
        <v>69</v>
      </c>
      <c r="AK129" s="30">
        <v>29</v>
      </c>
      <c r="AL129" s="30">
        <v>100</v>
      </c>
      <c r="AM129" s="30">
        <v>53</v>
      </c>
      <c r="AN129" s="30">
        <v>818</v>
      </c>
      <c r="AO129" s="30">
        <v>67</v>
      </c>
      <c r="AP129" s="30">
        <v>12</v>
      </c>
      <c r="AQ129" s="30">
        <v>37</v>
      </c>
      <c r="AR129" s="30">
        <v>26</v>
      </c>
      <c r="AS129" s="30">
        <v>46</v>
      </c>
      <c r="AT129" s="30">
        <v>313</v>
      </c>
      <c r="AU129" s="30">
        <v>98</v>
      </c>
      <c r="AV129" s="30">
        <v>8</v>
      </c>
      <c r="AW129" s="30">
        <v>110</v>
      </c>
      <c r="AX129" s="30">
        <v>332</v>
      </c>
      <c r="AY129" s="30">
        <v>10</v>
      </c>
      <c r="AZ129" s="30">
        <v>62</v>
      </c>
      <c r="BA129" s="30">
        <v>41</v>
      </c>
      <c r="BB129" s="30">
        <v>6</v>
      </c>
      <c r="BC129" s="30">
        <v>9</v>
      </c>
      <c r="BD129" s="30">
        <v>57</v>
      </c>
      <c r="BE129" s="30">
        <v>1</v>
      </c>
      <c r="BF129" s="30">
        <v>0</v>
      </c>
      <c r="BG129" s="30">
        <v>1</v>
      </c>
      <c r="BH129" s="30">
        <v>1</v>
      </c>
      <c r="BI129" s="30">
        <v>11</v>
      </c>
      <c r="BJ129" s="30">
        <v>0</v>
      </c>
      <c r="BK129" s="30">
        <v>4</v>
      </c>
      <c r="BL129" s="30">
        <v>2</v>
      </c>
      <c r="BM129" s="30">
        <v>0</v>
      </c>
      <c r="BN129" s="30">
        <v>0</v>
      </c>
      <c r="BO129" s="31">
        <f t="shared" si="29"/>
        <v>86</v>
      </c>
      <c r="BP129" s="30">
        <v>39</v>
      </c>
      <c r="BQ129" s="31">
        <f t="shared" si="30"/>
        <v>251</v>
      </c>
      <c r="BR129" s="32">
        <v>7554</v>
      </c>
      <c r="BS129" s="30">
        <f t="shared" si="16"/>
        <v>7554</v>
      </c>
      <c r="BT129" s="30">
        <v>0</v>
      </c>
      <c r="BU129" s="42">
        <v>33964</v>
      </c>
      <c r="BW129">
        <f t="shared" si="18"/>
        <v>134952</v>
      </c>
      <c r="BX129" s="25">
        <f t="shared" si="25"/>
        <v>-9.1684951606606835E-2</v>
      </c>
      <c r="BY129" s="6">
        <v>5053</v>
      </c>
      <c r="BZ129">
        <f t="shared" si="24"/>
        <v>2501</v>
      </c>
      <c r="CA129">
        <f t="shared" si="26"/>
        <v>80140</v>
      </c>
      <c r="CD129">
        <f t="shared" si="19"/>
        <v>36713</v>
      </c>
      <c r="CE129">
        <f t="shared" si="20"/>
        <v>14814</v>
      </c>
      <c r="CF129">
        <f t="shared" si="21"/>
        <v>6124</v>
      </c>
      <c r="CG129">
        <f t="shared" si="22"/>
        <v>4281</v>
      </c>
      <c r="CH129">
        <f t="shared" si="23"/>
        <v>4734</v>
      </c>
      <c r="CZ129" s="88">
        <v>33939</v>
      </c>
      <c r="DA129" s="6">
        <f t="shared" si="27"/>
        <v>12356.138888888889</v>
      </c>
      <c r="DB129" s="6">
        <f t="shared" si="17"/>
        <v>11246</v>
      </c>
      <c r="DC129" s="90">
        <f t="shared" si="28"/>
        <v>7554</v>
      </c>
    </row>
    <row r="130" spans="1:107" x14ac:dyDescent="0.3">
      <c r="B130" s="64" t="s">
        <v>207</v>
      </c>
      <c r="C130" s="21" t="s">
        <v>443</v>
      </c>
      <c r="D130" s="30">
        <v>40</v>
      </c>
      <c r="E130" s="30">
        <v>316</v>
      </c>
      <c r="F130" s="30">
        <v>331</v>
      </c>
      <c r="G130" s="30">
        <v>43</v>
      </c>
      <c r="H130" s="30">
        <v>3198</v>
      </c>
      <c r="I130" s="30">
        <v>295</v>
      </c>
      <c r="J130" s="30">
        <v>90</v>
      </c>
      <c r="K130" s="30">
        <v>16</v>
      </c>
      <c r="L130" s="30">
        <v>295</v>
      </c>
      <c r="M130" s="30">
        <v>144</v>
      </c>
      <c r="N130" s="30">
        <v>194</v>
      </c>
      <c r="O130" s="30">
        <v>399</v>
      </c>
      <c r="P130" s="30">
        <v>216</v>
      </c>
      <c r="Q130" s="30">
        <v>83</v>
      </c>
      <c r="R130" s="30">
        <v>30</v>
      </c>
      <c r="S130" s="30">
        <v>60</v>
      </c>
      <c r="T130">
        <v>30</v>
      </c>
      <c r="U130">
        <v>68</v>
      </c>
      <c r="V130" s="30">
        <v>28</v>
      </c>
      <c r="W130" s="30">
        <v>84</v>
      </c>
      <c r="X130" s="30">
        <v>132</v>
      </c>
      <c r="Y130" s="30">
        <v>164</v>
      </c>
      <c r="Z130" s="30">
        <v>157</v>
      </c>
      <c r="AA130" s="30">
        <v>22</v>
      </c>
      <c r="AB130" s="30">
        <v>95</v>
      </c>
      <c r="AC130" s="30">
        <v>247</v>
      </c>
      <c r="AD130" s="30">
        <v>42</v>
      </c>
      <c r="AE130" s="30">
        <v>178</v>
      </c>
      <c r="AF130" s="30">
        <v>39</v>
      </c>
      <c r="AG130" s="30">
        <v>73</v>
      </c>
      <c r="AH130" s="30">
        <v>78</v>
      </c>
      <c r="AI130" s="30">
        <v>20</v>
      </c>
      <c r="AJ130" s="30">
        <v>82</v>
      </c>
      <c r="AK130" s="30">
        <v>38</v>
      </c>
      <c r="AL130" s="30">
        <v>145</v>
      </c>
      <c r="AM130" s="30">
        <v>92</v>
      </c>
      <c r="AN130" s="30">
        <v>1275</v>
      </c>
      <c r="AO130" s="30">
        <v>115</v>
      </c>
      <c r="AP130" s="30">
        <v>12</v>
      </c>
      <c r="AQ130" s="30">
        <v>49</v>
      </c>
      <c r="AR130" s="30">
        <v>35</v>
      </c>
      <c r="AS130" s="30">
        <v>76</v>
      </c>
      <c r="AT130" s="30">
        <v>487</v>
      </c>
      <c r="AU130" s="30">
        <v>173</v>
      </c>
      <c r="AV130" s="30">
        <v>22</v>
      </c>
      <c r="AW130" s="30">
        <v>183</v>
      </c>
      <c r="AX130" s="30">
        <v>405</v>
      </c>
      <c r="AY130" s="30">
        <v>10</v>
      </c>
      <c r="AZ130" s="30">
        <v>82</v>
      </c>
      <c r="BA130" s="30">
        <v>63</v>
      </c>
      <c r="BB130" s="30">
        <v>15</v>
      </c>
      <c r="BC130" s="30">
        <v>13</v>
      </c>
      <c r="BD130" s="30">
        <v>66</v>
      </c>
      <c r="BE130" s="30">
        <v>1</v>
      </c>
      <c r="BF130" s="30">
        <v>2</v>
      </c>
      <c r="BG130" s="30">
        <v>0</v>
      </c>
      <c r="BH130" s="30">
        <v>1</v>
      </c>
      <c r="BI130" s="30">
        <v>18</v>
      </c>
      <c r="BJ130" s="30">
        <v>0</v>
      </c>
      <c r="BK130" s="30">
        <v>3</v>
      </c>
      <c r="BL130" s="30">
        <v>1</v>
      </c>
      <c r="BM130" s="30">
        <v>0</v>
      </c>
      <c r="BN130" s="30">
        <v>0</v>
      </c>
      <c r="BO130" s="31">
        <f t="shared" si="29"/>
        <v>105</v>
      </c>
      <c r="BP130" s="30">
        <v>62</v>
      </c>
      <c r="BQ130" s="31">
        <f t="shared" si="30"/>
        <v>527</v>
      </c>
      <c r="BR130" s="32">
        <v>11260</v>
      </c>
      <c r="BS130" s="30">
        <f t="shared" si="16"/>
        <v>11260</v>
      </c>
      <c r="BT130" s="30">
        <v>0</v>
      </c>
      <c r="BU130" s="42">
        <v>33999</v>
      </c>
      <c r="BW130">
        <f t="shared" si="18"/>
        <v>135690</v>
      </c>
      <c r="BX130" s="25">
        <f t="shared" si="25"/>
        <v>-7.9262541476952775E-2</v>
      </c>
      <c r="BY130" s="6">
        <v>3207</v>
      </c>
      <c r="BZ130">
        <f t="shared" si="24"/>
        <v>8053</v>
      </c>
      <c r="CA130">
        <f t="shared" si="26"/>
        <v>80905</v>
      </c>
      <c r="CD130">
        <f t="shared" si="19"/>
        <v>37090</v>
      </c>
      <c r="CE130">
        <f t="shared" si="20"/>
        <v>14919</v>
      </c>
      <c r="CF130">
        <f t="shared" si="21"/>
        <v>6130</v>
      </c>
      <c r="CG130">
        <f t="shared" si="22"/>
        <v>4244</v>
      </c>
      <c r="CH130">
        <f t="shared" si="23"/>
        <v>4754</v>
      </c>
      <c r="CZ130" s="88">
        <v>33970</v>
      </c>
      <c r="DA130" s="6">
        <f t="shared" si="27"/>
        <v>12337.777777777777</v>
      </c>
      <c r="DB130" s="6">
        <f t="shared" si="17"/>
        <v>11307.5</v>
      </c>
      <c r="DC130" s="90">
        <f t="shared" si="28"/>
        <v>11260</v>
      </c>
    </row>
    <row r="131" spans="1:107" x14ac:dyDescent="0.3">
      <c r="B131" s="64" t="s">
        <v>208</v>
      </c>
      <c r="C131" s="21" t="s">
        <v>444</v>
      </c>
      <c r="D131" s="30">
        <v>38</v>
      </c>
      <c r="E131" s="30">
        <v>230</v>
      </c>
      <c r="F131" s="30">
        <v>289</v>
      </c>
      <c r="G131" s="30">
        <v>49</v>
      </c>
      <c r="H131" s="30">
        <v>2783</v>
      </c>
      <c r="I131" s="30">
        <v>263</v>
      </c>
      <c r="J131" s="30">
        <v>49</v>
      </c>
      <c r="K131" s="30">
        <v>8</v>
      </c>
      <c r="L131" s="30">
        <v>225</v>
      </c>
      <c r="M131" s="30">
        <v>100</v>
      </c>
      <c r="N131" s="30">
        <v>180</v>
      </c>
      <c r="O131" s="30">
        <v>349</v>
      </c>
      <c r="P131" s="30">
        <v>169</v>
      </c>
      <c r="Q131" s="30">
        <v>63</v>
      </c>
      <c r="R131" s="30">
        <v>75</v>
      </c>
      <c r="S131" s="30">
        <v>68</v>
      </c>
      <c r="T131" s="30">
        <v>39</v>
      </c>
      <c r="U131" s="30">
        <v>61</v>
      </c>
      <c r="V131" s="30">
        <v>23</v>
      </c>
      <c r="W131" s="30">
        <v>63</v>
      </c>
      <c r="X131" s="30">
        <v>82</v>
      </c>
      <c r="Y131" s="30">
        <v>152</v>
      </c>
      <c r="Z131" s="30">
        <v>116</v>
      </c>
      <c r="AA131" s="30">
        <v>28</v>
      </c>
      <c r="AB131" s="30">
        <v>85</v>
      </c>
      <c r="AC131" s="30">
        <v>226</v>
      </c>
      <c r="AD131" s="30">
        <v>42</v>
      </c>
      <c r="AE131" s="30">
        <v>154</v>
      </c>
      <c r="AF131" s="30">
        <v>24</v>
      </c>
      <c r="AG131" s="30">
        <v>61</v>
      </c>
      <c r="AH131" s="30">
        <v>77</v>
      </c>
      <c r="AI131" s="30">
        <v>165</v>
      </c>
      <c r="AJ131" s="30">
        <v>56</v>
      </c>
      <c r="AK131" s="30">
        <v>37</v>
      </c>
      <c r="AL131" s="30">
        <v>111</v>
      </c>
      <c r="AM131" s="30">
        <v>60</v>
      </c>
      <c r="AN131" s="30">
        <v>1137</v>
      </c>
      <c r="AO131" s="30">
        <v>91</v>
      </c>
      <c r="AP131" s="30">
        <v>16</v>
      </c>
      <c r="AQ131" s="30">
        <v>42</v>
      </c>
      <c r="AR131" s="30">
        <v>38</v>
      </c>
      <c r="AS131" s="30">
        <v>59</v>
      </c>
      <c r="AT131" s="30">
        <v>409</v>
      </c>
      <c r="AU131" s="30">
        <v>139</v>
      </c>
      <c r="AV131" s="30">
        <v>12</v>
      </c>
      <c r="AW131" s="30">
        <v>125</v>
      </c>
      <c r="AX131" s="30">
        <v>381</v>
      </c>
      <c r="AY131" s="30">
        <v>13</v>
      </c>
      <c r="AZ131" s="30">
        <v>68</v>
      </c>
      <c r="BA131" s="30">
        <v>53</v>
      </c>
      <c r="BB131" s="30">
        <v>8</v>
      </c>
      <c r="BC131" s="30">
        <v>16</v>
      </c>
      <c r="BD131" s="30">
        <v>54</v>
      </c>
      <c r="BE131" s="30">
        <v>1</v>
      </c>
      <c r="BF131" s="30">
        <v>1</v>
      </c>
      <c r="BG131" s="30">
        <v>0</v>
      </c>
      <c r="BH131" s="30">
        <v>0</v>
      </c>
      <c r="BI131" s="30">
        <v>8</v>
      </c>
      <c r="BJ131" s="30">
        <v>0</v>
      </c>
      <c r="BK131" s="30">
        <v>6</v>
      </c>
      <c r="BL131" s="30">
        <v>1</v>
      </c>
      <c r="BM131" s="30">
        <v>0</v>
      </c>
      <c r="BN131" s="30">
        <v>0</v>
      </c>
      <c r="BO131" s="31">
        <f t="shared" si="29"/>
        <v>87</v>
      </c>
      <c r="BP131" s="30">
        <v>58</v>
      </c>
      <c r="BQ131" s="31">
        <f t="shared" si="30"/>
        <v>273</v>
      </c>
      <c r="BR131" s="32">
        <v>9609</v>
      </c>
      <c r="BS131" s="30">
        <f t="shared" si="16"/>
        <v>9609</v>
      </c>
      <c r="BT131" s="30">
        <v>0</v>
      </c>
      <c r="BU131" s="42">
        <v>34027</v>
      </c>
      <c r="BW131">
        <f t="shared" si="18"/>
        <v>132616</v>
      </c>
      <c r="BX131" s="25">
        <f t="shared" si="25"/>
        <v>-0.100737767169361</v>
      </c>
      <c r="BY131" s="6">
        <v>3621</v>
      </c>
      <c r="BZ131">
        <f t="shared" si="24"/>
        <v>5988</v>
      </c>
      <c r="CA131">
        <f t="shared" si="26"/>
        <v>76897</v>
      </c>
      <c r="CD131">
        <f t="shared" si="19"/>
        <v>36443</v>
      </c>
      <c r="CE131">
        <f t="shared" si="20"/>
        <v>14602</v>
      </c>
      <c r="CF131">
        <f t="shared" si="21"/>
        <v>5952</v>
      </c>
      <c r="CG131">
        <f t="shared" si="22"/>
        <v>4119</v>
      </c>
      <c r="CH131">
        <f t="shared" si="23"/>
        <v>4641</v>
      </c>
      <c r="CZ131" s="88">
        <v>34001</v>
      </c>
      <c r="DA131" s="6">
        <f t="shared" si="27"/>
        <v>12307.666666666666</v>
      </c>
      <c r="DB131" s="6">
        <f t="shared" si="17"/>
        <v>11051.333333333334</v>
      </c>
      <c r="DC131" s="90">
        <f t="shared" si="28"/>
        <v>9609</v>
      </c>
    </row>
    <row r="132" spans="1:107" x14ac:dyDescent="0.3">
      <c r="B132" s="64" t="s">
        <v>209</v>
      </c>
      <c r="C132" s="21" t="s">
        <v>445</v>
      </c>
      <c r="D132" s="30">
        <v>40</v>
      </c>
      <c r="E132" s="30">
        <v>282</v>
      </c>
      <c r="F132" s="30">
        <v>272</v>
      </c>
      <c r="G132" s="30">
        <v>49</v>
      </c>
      <c r="H132" s="30">
        <v>2820</v>
      </c>
      <c r="I132" s="30">
        <v>234</v>
      </c>
      <c r="J132" s="30">
        <v>57</v>
      </c>
      <c r="K132" s="30">
        <v>11</v>
      </c>
      <c r="L132" s="30">
        <v>226</v>
      </c>
      <c r="M132" s="30">
        <v>99</v>
      </c>
      <c r="N132" s="30">
        <v>136</v>
      </c>
      <c r="O132" s="30">
        <v>357</v>
      </c>
      <c r="P132" s="30">
        <v>189</v>
      </c>
      <c r="Q132" s="30">
        <v>54</v>
      </c>
      <c r="R132" s="30">
        <v>60</v>
      </c>
      <c r="S132" s="30">
        <v>79</v>
      </c>
      <c r="T132" s="30">
        <v>32</v>
      </c>
      <c r="U132" s="30">
        <v>60</v>
      </c>
      <c r="V132" s="30">
        <v>21</v>
      </c>
      <c r="W132" s="30">
        <v>72</v>
      </c>
      <c r="X132" s="30">
        <v>104</v>
      </c>
      <c r="Y132" s="30">
        <v>153</v>
      </c>
      <c r="Z132" s="30">
        <v>113</v>
      </c>
      <c r="AA132" s="30">
        <v>27</v>
      </c>
      <c r="AB132" s="30">
        <v>88</v>
      </c>
      <c r="AC132" s="30">
        <v>225</v>
      </c>
      <c r="AD132" s="30">
        <v>42</v>
      </c>
      <c r="AE132" s="30">
        <v>165</v>
      </c>
      <c r="AF132" s="30">
        <v>31</v>
      </c>
      <c r="AG132" s="30">
        <v>91</v>
      </c>
      <c r="AH132" s="30">
        <v>87</v>
      </c>
      <c r="AI132" s="30">
        <v>177</v>
      </c>
      <c r="AJ132" s="30">
        <v>63</v>
      </c>
      <c r="AK132" s="30">
        <v>47</v>
      </c>
      <c r="AL132" s="30">
        <v>115</v>
      </c>
      <c r="AM132" s="30">
        <v>72</v>
      </c>
      <c r="AN132" s="30">
        <v>1195</v>
      </c>
      <c r="AO132" s="30">
        <v>105</v>
      </c>
      <c r="AP132" s="30">
        <v>12</v>
      </c>
      <c r="AQ132" s="30">
        <v>54</v>
      </c>
      <c r="AR132" s="30">
        <v>39</v>
      </c>
      <c r="AS132" s="30">
        <v>53</v>
      </c>
      <c r="AT132" s="30">
        <v>420</v>
      </c>
      <c r="AU132" s="30">
        <v>153</v>
      </c>
      <c r="AV132" s="30">
        <v>19</v>
      </c>
      <c r="AW132" s="30">
        <v>148</v>
      </c>
      <c r="AX132" s="30">
        <v>417</v>
      </c>
      <c r="AY132" s="30">
        <v>9</v>
      </c>
      <c r="AZ132" s="30">
        <v>86</v>
      </c>
      <c r="BA132" s="30">
        <v>52</v>
      </c>
      <c r="BB132" s="30">
        <v>18</v>
      </c>
      <c r="BC132" s="30">
        <v>16</v>
      </c>
      <c r="BD132" s="30">
        <v>67</v>
      </c>
      <c r="BE132" s="30">
        <v>3</v>
      </c>
      <c r="BF132" s="30">
        <v>0</v>
      </c>
      <c r="BG132" s="30">
        <v>0</v>
      </c>
      <c r="BH132" s="30">
        <v>1</v>
      </c>
      <c r="BI132" s="30">
        <v>15</v>
      </c>
      <c r="BJ132" s="30">
        <v>0</v>
      </c>
      <c r="BK132" s="30">
        <v>1</v>
      </c>
      <c r="BL132" s="30">
        <v>3</v>
      </c>
      <c r="BM132" s="30">
        <v>1</v>
      </c>
      <c r="BN132" s="30">
        <v>0</v>
      </c>
      <c r="BO132" s="31">
        <f t="shared" si="29"/>
        <v>107</v>
      </c>
      <c r="BP132" s="30">
        <v>69</v>
      </c>
      <c r="BQ132" s="31">
        <f t="shared" si="30"/>
        <v>274</v>
      </c>
      <c r="BR132" s="32">
        <v>9980</v>
      </c>
      <c r="BS132" s="30">
        <f t="shared" ref="BS132:BS195" si="31">SUM(D132:BQ132)-BO132</f>
        <v>9980</v>
      </c>
      <c r="BT132" s="30">
        <v>0</v>
      </c>
      <c r="BU132" s="42">
        <v>34055</v>
      </c>
      <c r="BW132">
        <f t="shared" si="18"/>
        <v>132274</v>
      </c>
      <c r="BX132" s="25">
        <f t="shared" si="25"/>
        <v>-6.6033073023314959E-2</v>
      </c>
      <c r="BY132" s="6">
        <v>3738</v>
      </c>
      <c r="BZ132">
        <f t="shared" si="24"/>
        <v>6242</v>
      </c>
      <c r="CA132">
        <f t="shared" si="26"/>
        <v>75825</v>
      </c>
      <c r="CD132">
        <f t="shared" si="19"/>
        <v>36533</v>
      </c>
      <c r="CE132">
        <f t="shared" si="20"/>
        <v>14650</v>
      </c>
      <c r="CF132">
        <f t="shared" si="21"/>
        <v>5856</v>
      </c>
      <c r="CG132">
        <f t="shared" si="22"/>
        <v>4028</v>
      </c>
      <c r="CH132">
        <f t="shared" si="23"/>
        <v>4624</v>
      </c>
      <c r="CZ132" s="88">
        <v>34029</v>
      </c>
      <c r="DA132" s="6">
        <f t="shared" si="27"/>
        <v>12166.361111111111</v>
      </c>
      <c r="DB132" s="6">
        <f t="shared" si="17"/>
        <v>11022.833333333334</v>
      </c>
      <c r="DC132" s="90">
        <f t="shared" si="28"/>
        <v>9980</v>
      </c>
    </row>
    <row r="133" spans="1:107" x14ac:dyDescent="0.3">
      <c r="B133" s="64" t="s">
        <v>210</v>
      </c>
      <c r="C133" s="21" t="s">
        <v>446</v>
      </c>
      <c r="D133" s="30">
        <v>49</v>
      </c>
      <c r="E133" s="30">
        <v>242</v>
      </c>
      <c r="F133" s="30">
        <v>281</v>
      </c>
      <c r="G133" s="30">
        <v>28</v>
      </c>
      <c r="H133" s="30">
        <v>2531</v>
      </c>
      <c r="I133" s="30">
        <v>227</v>
      </c>
      <c r="J133" s="30">
        <v>67</v>
      </c>
      <c r="K133" s="30">
        <v>14</v>
      </c>
      <c r="L133" s="30">
        <v>250</v>
      </c>
      <c r="M133" s="30">
        <v>114</v>
      </c>
      <c r="N133" s="30">
        <v>142</v>
      </c>
      <c r="O133" s="30">
        <v>352</v>
      </c>
      <c r="P133" s="30">
        <v>163</v>
      </c>
      <c r="Q133" s="30">
        <v>71</v>
      </c>
      <c r="R133" s="30">
        <v>57</v>
      </c>
      <c r="S133" s="30">
        <v>75</v>
      </c>
      <c r="T133" s="30">
        <v>35</v>
      </c>
      <c r="U133" s="30">
        <v>66</v>
      </c>
      <c r="V133" s="30">
        <v>17</v>
      </c>
      <c r="W133" s="30">
        <v>58</v>
      </c>
      <c r="X133" s="30">
        <v>95</v>
      </c>
      <c r="Y133" s="30">
        <v>139</v>
      </c>
      <c r="Z133" s="30">
        <v>100</v>
      </c>
      <c r="AA133" s="30">
        <v>16</v>
      </c>
      <c r="AB133" s="30">
        <v>80</v>
      </c>
      <c r="AC133" s="30">
        <v>219</v>
      </c>
      <c r="AD133" s="30">
        <v>48</v>
      </c>
      <c r="AE133" s="30">
        <v>146</v>
      </c>
      <c r="AF133" s="30">
        <v>28</v>
      </c>
      <c r="AG133" s="30">
        <v>69</v>
      </c>
      <c r="AH133" s="30">
        <v>100</v>
      </c>
      <c r="AI133" s="30">
        <v>147</v>
      </c>
      <c r="AJ133" s="30">
        <v>84</v>
      </c>
      <c r="AK133" s="30">
        <v>31</v>
      </c>
      <c r="AL133" s="30">
        <v>122</v>
      </c>
      <c r="AM133" s="30">
        <v>65</v>
      </c>
      <c r="AN133" s="30">
        <v>1128</v>
      </c>
      <c r="AO133" s="30">
        <v>91</v>
      </c>
      <c r="AP133" s="30">
        <v>13</v>
      </c>
      <c r="AQ133" s="30">
        <v>47</v>
      </c>
      <c r="AR133" s="30">
        <v>34</v>
      </c>
      <c r="AS133" s="30">
        <v>62</v>
      </c>
      <c r="AT133" s="30">
        <v>397</v>
      </c>
      <c r="AU133" s="30">
        <v>106</v>
      </c>
      <c r="AV133" s="30">
        <v>15</v>
      </c>
      <c r="AW133" s="30">
        <v>137</v>
      </c>
      <c r="AX133" s="30">
        <v>441</v>
      </c>
      <c r="AY133" s="30">
        <v>7</v>
      </c>
      <c r="AZ133" s="30">
        <v>82</v>
      </c>
      <c r="BA133" s="30">
        <v>49</v>
      </c>
      <c r="BB133" s="30">
        <v>11</v>
      </c>
      <c r="BC133" s="30">
        <v>13</v>
      </c>
      <c r="BD133" s="30">
        <v>58</v>
      </c>
      <c r="BE133" s="30">
        <v>1</v>
      </c>
      <c r="BF133" s="30">
        <v>0</v>
      </c>
      <c r="BG133" s="30">
        <v>0</v>
      </c>
      <c r="BH133" s="30">
        <v>0</v>
      </c>
      <c r="BI133" s="30">
        <v>15</v>
      </c>
      <c r="BJ133" s="30">
        <v>0</v>
      </c>
      <c r="BK133" s="30">
        <v>3</v>
      </c>
      <c r="BL133" s="30">
        <v>1</v>
      </c>
      <c r="BM133" s="30">
        <v>0</v>
      </c>
      <c r="BN133" s="30">
        <v>0</v>
      </c>
      <c r="BO133" s="31">
        <f t="shared" si="29"/>
        <v>91</v>
      </c>
      <c r="BP133" s="30">
        <v>43</v>
      </c>
      <c r="BQ133" s="31">
        <f t="shared" si="30"/>
        <v>273</v>
      </c>
      <c r="BR133" s="32">
        <v>9355</v>
      </c>
      <c r="BS133" s="30">
        <f t="shared" si="31"/>
        <v>9355</v>
      </c>
      <c r="BT133" s="30">
        <v>0</v>
      </c>
      <c r="BU133" s="42">
        <v>34083</v>
      </c>
      <c r="BW133">
        <f t="shared" si="18"/>
        <v>131773</v>
      </c>
      <c r="BX133" s="25">
        <f t="shared" si="25"/>
        <v>-5.1924598892006624E-2</v>
      </c>
      <c r="BY133" s="6">
        <v>5520</v>
      </c>
      <c r="BZ133">
        <f t="shared" si="24"/>
        <v>3835</v>
      </c>
      <c r="CA133">
        <f t="shared" si="26"/>
        <v>72825</v>
      </c>
      <c r="CD133">
        <f t="shared" si="19"/>
        <v>36499</v>
      </c>
      <c r="CE133">
        <f t="shared" si="20"/>
        <v>14575</v>
      </c>
      <c r="CF133">
        <f t="shared" si="21"/>
        <v>5784</v>
      </c>
      <c r="CG133">
        <f t="shared" si="22"/>
        <v>4031</v>
      </c>
      <c r="CH133">
        <f t="shared" si="23"/>
        <v>4594</v>
      </c>
      <c r="CZ133" s="88">
        <v>34060</v>
      </c>
      <c r="DA133" s="6">
        <f t="shared" si="27"/>
        <v>12108.166666666666</v>
      </c>
      <c r="DB133" s="6">
        <f t="shared" si="17"/>
        <v>10981.083333333334</v>
      </c>
      <c r="DC133" s="90">
        <f t="shared" si="28"/>
        <v>9355</v>
      </c>
    </row>
    <row r="134" spans="1:107" x14ac:dyDescent="0.3">
      <c r="B134" s="64" t="s">
        <v>211</v>
      </c>
      <c r="C134" s="21" t="s">
        <v>447</v>
      </c>
      <c r="D134" s="30">
        <v>43</v>
      </c>
      <c r="E134" s="30">
        <v>289</v>
      </c>
      <c r="F134" s="30">
        <v>337</v>
      </c>
      <c r="G134" s="30">
        <v>35</v>
      </c>
      <c r="H134" s="30">
        <v>3206</v>
      </c>
      <c r="I134" s="30">
        <v>271</v>
      </c>
      <c r="J134" s="30">
        <v>78</v>
      </c>
      <c r="K134" s="30">
        <v>12</v>
      </c>
      <c r="L134" s="30">
        <v>269</v>
      </c>
      <c r="M134" s="30">
        <v>103</v>
      </c>
      <c r="N134" s="30">
        <v>197</v>
      </c>
      <c r="O134" s="30">
        <v>405</v>
      </c>
      <c r="P134" s="30">
        <v>188</v>
      </c>
      <c r="Q134" s="30">
        <v>57</v>
      </c>
      <c r="R134" s="30">
        <v>64</v>
      </c>
      <c r="S134" s="30">
        <v>85</v>
      </c>
      <c r="T134" s="30">
        <v>30</v>
      </c>
      <c r="U134" s="30">
        <v>61</v>
      </c>
      <c r="V134" s="30">
        <v>34</v>
      </c>
      <c r="W134" s="30">
        <v>81</v>
      </c>
      <c r="X134" s="30">
        <v>117</v>
      </c>
      <c r="Y134" s="30">
        <v>163</v>
      </c>
      <c r="Z134" s="30">
        <v>132</v>
      </c>
      <c r="AA134" s="30">
        <v>24</v>
      </c>
      <c r="AB134" s="30">
        <v>94</v>
      </c>
      <c r="AC134" s="30">
        <v>260</v>
      </c>
      <c r="AD134" s="30">
        <v>48</v>
      </c>
      <c r="AE134" s="30">
        <v>199</v>
      </c>
      <c r="AF134" s="30">
        <v>32</v>
      </c>
      <c r="AG134" s="30">
        <v>81</v>
      </c>
      <c r="AH134" s="30">
        <v>96</v>
      </c>
      <c r="AI134" s="30">
        <v>197</v>
      </c>
      <c r="AJ134" s="30">
        <v>81</v>
      </c>
      <c r="AK134" s="30">
        <v>47</v>
      </c>
      <c r="AL134" s="30">
        <v>116</v>
      </c>
      <c r="AM134" s="30">
        <v>73</v>
      </c>
      <c r="AN134" s="30">
        <v>1311</v>
      </c>
      <c r="AO134" s="30">
        <v>108</v>
      </c>
      <c r="AP134" s="30">
        <v>15</v>
      </c>
      <c r="AQ134" s="30">
        <v>50</v>
      </c>
      <c r="AR134" s="30">
        <v>39</v>
      </c>
      <c r="AS134" s="30">
        <v>66</v>
      </c>
      <c r="AT134" s="30">
        <v>453</v>
      </c>
      <c r="AU134" s="30">
        <v>160</v>
      </c>
      <c r="AV134" s="30">
        <v>12</v>
      </c>
      <c r="AW134" s="30">
        <v>133</v>
      </c>
      <c r="AX134" s="30">
        <v>521</v>
      </c>
      <c r="AY134" s="30">
        <v>14</v>
      </c>
      <c r="AZ134" s="30">
        <v>98</v>
      </c>
      <c r="BA134" s="30">
        <v>66</v>
      </c>
      <c r="BB134" s="30">
        <v>18</v>
      </c>
      <c r="BC134" s="30">
        <v>14</v>
      </c>
      <c r="BD134" s="30">
        <v>74</v>
      </c>
      <c r="BE134" s="30">
        <v>1</v>
      </c>
      <c r="BF134" s="30">
        <v>0</v>
      </c>
      <c r="BG134" s="30">
        <v>0</v>
      </c>
      <c r="BH134" s="30">
        <v>1</v>
      </c>
      <c r="BI134" s="30">
        <v>7</v>
      </c>
      <c r="BJ134" s="30">
        <v>1</v>
      </c>
      <c r="BK134" s="30">
        <v>6</v>
      </c>
      <c r="BL134" s="30">
        <v>0</v>
      </c>
      <c r="BM134" s="30">
        <v>0</v>
      </c>
      <c r="BN134" s="30">
        <v>0</v>
      </c>
      <c r="BO134" s="31">
        <f t="shared" si="29"/>
        <v>104</v>
      </c>
      <c r="BP134" s="30">
        <v>62</v>
      </c>
      <c r="BQ134" s="31">
        <f t="shared" si="30"/>
        <v>330</v>
      </c>
      <c r="BR134" s="32">
        <v>11165</v>
      </c>
      <c r="BS134" s="30">
        <f t="shared" si="31"/>
        <v>11165</v>
      </c>
      <c r="BT134" s="30">
        <v>0</v>
      </c>
      <c r="BU134" s="42">
        <v>34118</v>
      </c>
      <c r="BW134">
        <f t="shared" si="18"/>
        <v>131014</v>
      </c>
      <c r="BX134" s="25">
        <f t="shared" si="25"/>
        <v>-5.7412550182022293E-2</v>
      </c>
      <c r="BY134" s="6">
        <v>4197</v>
      </c>
      <c r="BZ134">
        <f t="shared" si="24"/>
        <v>6968</v>
      </c>
      <c r="CA134">
        <f t="shared" si="26"/>
        <v>70380</v>
      </c>
      <c r="CD134">
        <f t="shared" si="19"/>
        <v>36533</v>
      </c>
      <c r="CE134">
        <f t="shared" si="20"/>
        <v>14550</v>
      </c>
      <c r="CF134">
        <f t="shared" si="21"/>
        <v>5693</v>
      </c>
      <c r="CG134">
        <f t="shared" si="22"/>
        <v>3988</v>
      </c>
      <c r="CH134">
        <f t="shared" si="23"/>
        <v>4549</v>
      </c>
      <c r="CZ134" s="88">
        <v>34090</v>
      </c>
      <c r="DA134" s="6">
        <f t="shared" si="27"/>
        <v>12125.611111111111</v>
      </c>
      <c r="DB134" s="6">
        <f t="shared" si="17"/>
        <v>10917.833333333334</v>
      </c>
      <c r="DC134" s="90">
        <f t="shared" si="28"/>
        <v>11165</v>
      </c>
    </row>
    <row r="135" spans="1:107" x14ac:dyDescent="0.3">
      <c r="B135" s="64" t="s">
        <v>212</v>
      </c>
      <c r="C135" s="21" t="s">
        <v>448</v>
      </c>
      <c r="D135" s="30">
        <v>41</v>
      </c>
      <c r="E135" s="30">
        <v>229</v>
      </c>
      <c r="F135" s="30">
        <v>307</v>
      </c>
      <c r="G135" s="30">
        <v>41</v>
      </c>
      <c r="H135" s="30">
        <v>2667</v>
      </c>
      <c r="I135" s="30">
        <v>221</v>
      </c>
      <c r="J135" s="30">
        <v>63</v>
      </c>
      <c r="K135" s="30">
        <v>10</v>
      </c>
      <c r="L135" s="30">
        <v>215</v>
      </c>
      <c r="M135" s="30">
        <v>94</v>
      </c>
      <c r="N135" s="30">
        <v>170</v>
      </c>
      <c r="O135" s="30">
        <v>335</v>
      </c>
      <c r="P135" s="30">
        <v>190</v>
      </c>
      <c r="Q135" s="30">
        <v>77</v>
      </c>
      <c r="R135" s="30">
        <v>56</v>
      </c>
      <c r="S135" s="30">
        <v>76</v>
      </c>
      <c r="T135" s="30">
        <v>32</v>
      </c>
      <c r="U135" s="30">
        <v>53</v>
      </c>
      <c r="V135" s="30">
        <v>22</v>
      </c>
      <c r="W135" s="30">
        <v>75</v>
      </c>
      <c r="X135" s="30">
        <v>101</v>
      </c>
      <c r="Y135" s="30">
        <v>148</v>
      </c>
      <c r="Z135" s="30">
        <v>116</v>
      </c>
      <c r="AA135" s="30">
        <v>20</v>
      </c>
      <c r="AB135" s="30">
        <v>78</v>
      </c>
      <c r="AC135" s="30">
        <v>233</v>
      </c>
      <c r="AD135" s="30">
        <v>53</v>
      </c>
      <c r="AE135" s="30">
        <v>165</v>
      </c>
      <c r="AF135" s="30">
        <v>29</v>
      </c>
      <c r="AG135" s="30">
        <v>85</v>
      </c>
      <c r="AH135" s="30">
        <v>88</v>
      </c>
      <c r="AI135" s="30">
        <v>202</v>
      </c>
      <c r="AJ135" s="30">
        <v>86</v>
      </c>
      <c r="AK135" s="30">
        <v>42</v>
      </c>
      <c r="AL135" s="30">
        <v>122</v>
      </c>
      <c r="AM135" s="30">
        <v>75</v>
      </c>
      <c r="AN135" s="30">
        <v>1066</v>
      </c>
      <c r="AO135" s="30">
        <v>90</v>
      </c>
      <c r="AP135" s="30">
        <v>16</v>
      </c>
      <c r="AQ135" s="30">
        <v>54</v>
      </c>
      <c r="AR135" s="30">
        <v>36</v>
      </c>
      <c r="AS135" s="30">
        <v>45</v>
      </c>
      <c r="AT135" s="30">
        <v>406</v>
      </c>
      <c r="AU135" s="30">
        <v>132</v>
      </c>
      <c r="AV135" s="30">
        <v>17</v>
      </c>
      <c r="AW135" s="30">
        <v>170</v>
      </c>
      <c r="AX135" s="30">
        <v>404</v>
      </c>
      <c r="AY135" s="30">
        <v>3</v>
      </c>
      <c r="AZ135" s="30">
        <v>88</v>
      </c>
      <c r="BA135" s="30">
        <v>49</v>
      </c>
      <c r="BB135" s="30">
        <v>12</v>
      </c>
      <c r="BC135" s="30">
        <v>17</v>
      </c>
      <c r="BD135" s="30">
        <v>50</v>
      </c>
      <c r="BE135" s="30">
        <v>0</v>
      </c>
      <c r="BF135" s="30">
        <v>1</v>
      </c>
      <c r="BG135" s="30">
        <v>0</v>
      </c>
      <c r="BH135" s="30">
        <v>0</v>
      </c>
      <c r="BI135" s="30">
        <v>7</v>
      </c>
      <c r="BJ135" s="30">
        <v>0</v>
      </c>
      <c r="BK135" s="30">
        <v>2</v>
      </c>
      <c r="BL135" s="30">
        <v>2</v>
      </c>
      <c r="BM135" s="30">
        <v>0</v>
      </c>
      <c r="BN135" s="30">
        <v>1</v>
      </c>
      <c r="BO135" s="31">
        <f t="shared" si="29"/>
        <v>80</v>
      </c>
      <c r="BP135" s="30">
        <v>58</v>
      </c>
      <c r="BQ135" s="31">
        <f t="shared" si="30"/>
        <v>295</v>
      </c>
      <c r="BR135" s="32">
        <v>9638</v>
      </c>
      <c r="BS135" s="30">
        <f t="shared" si="31"/>
        <v>9638</v>
      </c>
      <c r="BT135" s="30">
        <v>0</v>
      </c>
      <c r="BU135" s="42">
        <v>34146</v>
      </c>
      <c r="BW135">
        <f t="shared" si="18"/>
        <v>130427</v>
      </c>
      <c r="BX135" s="25">
        <f t="shared" si="25"/>
        <v>-4.0597001750695139E-2</v>
      </c>
      <c r="BY135" s="6">
        <v>4898</v>
      </c>
      <c r="BZ135">
        <f t="shared" si="24"/>
        <v>4740</v>
      </c>
      <c r="CA135">
        <f t="shared" si="26"/>
        <v>76165</v>
      </c>
      <c r="CD135">
        <f t="shared" si="19"/>
        <v>36471</v>
      </c>
      <c r="CE135">
        <f t="shared" si="20"/>
        <v>14552</v>
      </c>
      <c r="CF135">
        <f t="shared" si="21"/>
        <v>5625</v>
      </c>
      <c r="CG135">
        <f t="shared" si="22"/>
        <v>3946</v>
      </c>
      <c r="CH135">
        <f t="shared" si="23"/>
        <v>4507</v>
      </c>
      <c r="CZ135" s="88">
        <v>34121</v>
      </c>
      <c r="DA135" s="6">
        <f t="shared" si="27"/>
        <v>11879.277777777777</v>
      </c>
      <c r="DB135" s="6">
        <f t="shared" si="17"/>
        <v>10868.916666666666</v>
      </c>
      <c r="DC135" s="90">
        <f t="shared" si="28"/>
        <v>9638</v>
      </c>
    </row>
    <row r="136" spans="1:107" x14ac:dyDescent="0.3">
      <c r="B136" s="64" t="s">
        <v>213</v>
      </c>
      <c r="C136" s="21" t="s">
        <v>459</v>
      </c>
      <c r="D136" s="30">
        <v>59</v>
      </c>
      <c r="E136" s="30">
        <v>318</v>
      </c>
      <c r="F136" s="30">
        <v>391</v>
      </c>
      <c r="G136" s="30">
        <v>50</v>
      </c>
      <c r="H136" s="30">
        <v>3699</v>
      </c>
      <c r="I136" s="30">
        <v>320</v>
      </c>
      <c r="J136" s="30">
        <v>97</v>
      </c>
      <c r="K136" s="30">
        <v>9</v>
      </c>
      <c r="L136" s="30">
        <v>330</v>
      </c>
      <c r="M136" s="30">
        <v>124</v>
      </c>
      <c r="N136" s="30">
        <v>198</v>
      </c>
      <c r="O136" s="30">
        <v>375</v>
      </c>
      <c r="P136" s="30">
        <v>274</v>
      </c>
      <c r="Q136" s="30">
        <v>96</v>
      </c>
      <c r="R136" s="30">
        <v>75</v>
      </c>
      <c r="S136" s="30">
        <v>98</v>
      </c>
      <c r="T136" s="30">
        <v>35</v>
      </c>
      <c r="U136" s="30">
        <v>86</v>
      </c>
      <c r="V136" s="30">
        <v>21</v>
      </c>
      <c r="W136" s="30">
        <v>105</v>
      </c>
      <c r="X136" s="30">
        <v>138</v>
      </c>
      <c r="Y136" s="30">
        <v>199</v>
      </c>
      <c r="Z136" s="30">
        <v>174</v>
      </c>
      <c r="AA136" s="30">
        <v>28</v>
      </c>
      <c r="AB136" s="30">
        <v>119</v>
      </c>
      <c r="AC136" s="30">
        <v>272</v>
      </c>
      <c r="AD136" s="30">
        <v>66</v>
      </c>
      <c r="AE136" s="30">
        <v>206</v>
      </c>
      <c r="AF136" s="30">
        <v>42</v>
      </c>
      <c r="AG136" s="30">
        <v>99</v>
      </c>
      <c r="AH136" s="30">
        <v>110</v>
      </c>
      <c r="AI136" s="30">
        <v>251</v>
      </c>
      <c r="AJ136" s="30">
        <v>112</v>
      </c>
      <c r="AK136" s="30">
        <v>38</v>
      </c>
      <c r="AL136" s="30">
        <v>156</v>
      </c>
      <c r="AM136" s="30">
        <v>100</v>
      </c>
      <c r="AN136" s="30">
        <v>1526</v>
      </c>
      <c r="AO136" s="30">
        <v>128</v>
      </c>
      <c r="AP136" s="30">
        <v>19</v>
      </c>
      <c r="AQ136" s="30">
        <v>65</v>
      </c>
      <c r="AR136" s="30">
        <v>41</v>
      </c>
      <c r="AS136" s="30">
        <v>83</v>
      </c>
      <c r="AT136" s="30">
        <v>575</v>
      </c>
      <c r="AU136" s="30">
        <v>199</v>
      </c>
      <c r="AV136" s="30">
        <v>20</v>
      </c>
      <c r="AW136" s="30">
        <v>188</v>
      </c>
      <c r="AX136" s="30">
        <v>501</v>
      </c>
      <c r="AY136" s="30">
        <v>14</v>
      </c>
      <c r="AZ136" s="30">
        <v>118</v>
      </c>
      <c r="BA136" s="30">
        <v>58</v>
      </c>
      <c r="BB136" s="30">
        <v>16</v>
      </c>
      <c r="BC136" s="30">
        <v>18</v>
      </c>
      <c r="BD136" s="30">
        <v>71</v>
      </c>
      <c r="BE136" s="30">
        <v>3</v>
      </c>
      <c r="BF136" s="30">
        <v>0</v>
      </c>
      <c r="BG136" s="30">
        <v>0</v>
      </c>
      <c r="BH136" s="30">
        <v>1</v>
      </c>
      <c r="BI136" s="30">
        <v>21</v>
      </c>
      <c r="BJ136" s="30">
        <v>0</v>
      </c>
      <c r="BK136" s="30">
        <v>4</v>
      </c>
      <c r="BL136" s="30">
        <v>2</v>
      </c>
      <c r="BM136" s="30">
        <v>0</v>
      </c>
      <c r="BN136" s="30">
        <v>0</v>
      </c>
      <c r="BO136" s="31">
        <f t="shared" si="29"/>
        <v>120</v>
      </c>
      <c r="BP136" s="30">
        <v>67</v>
      </c>
      <c r="BQ136" s="31">
        <f t="shared" si="30"/>
        <v>344</v>
      </c>
      <c r="BR136" s="32">
        <v>12952</v>
      </c>
      <c r="BS136" s="30">
        <f t="shared" si="31"/>
        <v>12952</v>
      </c>
      <c r="BT136" s="30">
        <v>0</v>
      </c>
      <c r="BU136" s="42">
        <v>34181</v>
      </c>
      <c r="BW136">
        <f t="shared" si="18"/>
        <v>132544</v>
      </c>
      <c r="BX136" s="25">
        <f t="shared" si="25"/>
        <v>-2.6335314297467827E-2</v>
      </c>
      <c r="BY136" s="6">
        <v>4139</v>
      </c>
      <c r="BZ136">
        <f t="shared" si="24"/>
        <v>8813</v>
      </c>
      <c r="CA136">
        <f t="shared" si="26"/>
        <v>78628</v>
      </c>
      <c r="CD136">
        <f t="shared" si="19"/>
        <v>37165</v>
      </c>
      <c r="CE136">
        <f t="shared" si="20"/>
        <v>14992</v>
      </c>
      <c r="CF136">
        <f t="shared" si="21"/>
        <v>5723</v>
      </c>
      <c r="CG136">
        <f t="shared" si="22"/>
        <v>4014</v>
      </c>
      <c r="CH136">
        <f t="shared" si="23"/>
        <v>4506</v>
      </c>
      <c r="CZ136" s="88">
        <v>34151</v>
      </c>
      <c r="DA136" s="6">
        <f t="shared" si="27"/>
        <v>11908.305555555555</v>
      </c>
      <c r="DB136" s="6">
        <f t="shared" si="17"/>
        <v>11045.333333333334</v>
      </c>
      <c r="DC136" s="90">
        <f t="shared" si="28"/>
        <v>12952</v>
      </c>
    </row>
    <row r="137" spans="1:107" x14ac:dyDescent="0.3">
      <c r="A137" s="21" t="s">
        <v>463</v>
      </c>
      <c r="B137" s="64" t="s">
        <v>214</v>
      </c>
      <c r="C137" s="21" t="s">
        <v>438</v>
      </c>
      <c r="D137" s="30">
        <v>39</v>
      </c>
      <c r="E137" s="30">
        <v>300</v>
      </c>
      <c r="F137" s="30">
        <v>308</v>
      </c>
      <c r="G137" s="30">
        <v>33</v>
      </c>
      <c r="H137" s="30">
        <v>3175</v>
      </c>
      <c r="I137" s="30">
        <v>266</v>
      </c>
      <c r="J137" s="30">
        <v>79</v>
      </c>
      <c r="K137" s="30">
        <v>8</v>
      </c>
      <c r="L137" s="30">
        <v>260</v>
      </c>
      <c r="M137" s="30">
        <v>110</v>
      </c>
      <c r="N137" s="30">
        <v>190</v>
      </c>
      <c r="O137" s="30">
        <v>368</v>
      </c>
      <c r="P137" s="30">
        <v>212</v>
      </c>
      <c r="Q137" s="30">
        <v>79</v>
      </c>
      <c r="R137" s="30">
        <v>48</v>
      </c>
      <c r="S137" s="30">
        <v>82</v>
      </c>
      <c r="T137" s="30">
        <v>37</v>
      </c>
      <c r="U137" s="30">
        <v>52</v>
      </c>
      <c r="V137" s="30">
        <v>27</v>
      </c>
      <c r="W137" s="30">
        <v>92</v>
      </c>
      <c r="X137" s="30">
        <v>102</v>
      </c>
      <c r="Y137" s="30">
        <v>148</v>
      </c>
      <c r="Z137" s="30">
        <v>152</v>
      </c>
      <c r="AA137" s="30">
        <v>20</v>
      </c>
      <c r="AB137" s="30">
        <v>107</v>
      </c>
      <c r="AC137" s="30">
        <v>202</v>
      </c>
      <c r="AD137" s="30">
        <v>58</v>
      </c>
      <c r="AE137" s="30">
        <v>180</v>
      </c>
      <c r="AF137" s="30">
        <v>21</v>
      </c>
      <c r="AG137" s="30">
        <v>93</v>
      </c>
      <c r="AH137" s="30">
        <v>89</v>
      </c>
      <c r="AI137" s="30">
        <v>224</v>
      </c>
      <c r="AJ137" s="30">
        <v>81</v>
      </c>
      <c r="AK137" s="30">
        <v>36</v>
      </c>
      <c r="AL137" s="30">
        <v>143</v>
      </c>
      <c r="AM137" s="30">
        <v>74</v>
      </c>
      <c r="AN137" s="30">
        <v>1294</v>
      </c>
      <c r="AO137" s="30">
        <v>111</v>
      </c>
      <c r="AP137" s="30">
        <v>19</v>
      </c>
      <c r="AQ137" s="30">
        <v>77</v>
      </c>
      <c r="AR137" s="30">
        <v>45</v>
      </c>
      <c r="AS137" s="30">
        <v>71</v>
      </c>
      <c r="AT137" s="30">
        <v>477</v>
      </c>
      <c r="AU137" s="30">
        <v>147</v>
      </c>
      <c r="AV137" s="30">
        <v>17</v>
      </c>
      <c r="AW137" s="30">
        <v>205</v>
      </c>
      <c r="AX137" s="30">
        <v>520</v>
      </c>
      <c r="AY137" s="30">
        <v>20</v>
      </c>
      <c r="AZ137" s="30">
        <v>97</v>
      </c>
      <c r="BA137" s="30">
        <v>51</v>
      </c>
      <c r="BB137" s="30">
        <v>21</v>
      </c>
      <c r="BC137" s="30">
        <v>11</v>
      </c>
      <c r="BD137" s="30">
        <v>68</v>
      </c>
      <c r="BE137" s="30">
        <v>2</v>
      </c>
      <c r="BF137" s="30">
        <v>0</v>
      </c>
      <c r="BG137" s="30">
        <v>0</v>
      </c>
      <c r="BH137" s="30">
        <v>2</v>
      </c>
      <c r="BI137" s="30">
        <v>17</v>
      </c>
      <c r="BJ137" s="30">
        <v>0</v>
      </c>
      <c r="BK137" s="30">
        <v>2</v>
      </c>
      <c r="BL137" s="30">
        <v>0</v>
      </c>
      <c r="BM137" s="30">
        <v>0</v>
      </c>
      <c r="BN137" s="30">
        <v>0</v>
      </c>
      <c r="BO137" s="31">
        <f t="shared" si="29"/>
        <v>102</v>
      </c>
      <c r="BP137" s="30">
        <v>60</v>
      </c>
      <c r="BQ137" s="31">
        <f t="shared" si="30"/>
        <v>335</v>
      </c>
      <c r="BR137" s="32">
        <v>11164</v>
      </c>
      <c r="BS137" s="30">
        <f t="shared" si="31"/>
        <v>11164</v>
      </c>
      <c r="BT137" s="30">
        <v>0</v>
      </c>
      <c r="BU137" s="42">
        <v>34209</v>
      </c>
      <c r="BW137">
        <f t="shared" si="18"/>
        <v>128784</v>
      </c>
      <c r="BX137" s="25">
        <f t="shared" si="25"/>
        <v>-5.9167318074559994E-2</v>
      </c>
      <c r="BY137" s="6">
        <v>2362</v>
      </c>
      <c r="BZ137">
        <f t="shared" si="24"/>
        <v>8802</v>
      </c>
      <c r="CA137">
        <f t="shared" si="26"/>
        <v>77348</v>
      </c>
      <c r="CD137">
        <f t="shared" si="19"/>
        <v>36304</v>
      </c>
      <c r="CE137">
        <f t="shared" si="20"/>
        <v>14731</v>
      </c>
      <c r="CF137">
        <f t="shared" si="21"/>
        <v>5490</v>
      </c>
      <c r="CG137">
        <f t="shared" si="22"/>
        <v>3854</v>
      </c>
      <c r="CH137">
        <f t="shared" si="23"/>
        <v>4365</v>
      </c>
      <c r="CZ137" s="88">
        <v>34182</v>
      </c>
      <c r="DA137" s="6">
        <f t="shared" si="27"/>
        <v>11809.75</v>
      </c>
      <c r="DB137" s="6">
        <f t="shared" si="17"/>
        <v>10732</v>
      </c>
      <c r="DC137" s="90">
        <f t="shared" si="28"/>
        <v>11164</v>
      </c>
    </row>
    <row r="138" spans="1:107" x14ac:dyDescent="0.3">
      <c r="B138" s="64" t="s">
        <v>215</v>
      </c>
      <c r="C138" s="21" t="s">
        <v>439</v>
      </c>
      <c r="D138" s="30">
        <v>55</v>
      </c>
      <c r="E138" s="30">
        <v>330</v>
      </c>
      <c r="F138" s="30">
        <v>340</v>
      </c>
      <c r="G138" s="30">
        <v>45</v>
      </c>
      <c r="H138" s="30">
        <v>3416</v>
      </c>
      <c r="I138" s="30">
        <v>284</v>
      </c>
      <c r="J138" s="30">
        <v>84</v>
      </c>
      <c r="K138" s="30">
        <v>6</v>
      </c>
      <c r="L138" s="30">
        <v>268</v>
      </c>
      <c r="M138" s="30">
        <v>103</v>
      </c>
      <c r="N138" s="30">
        <v>209</v>
      </c>
      <c r="O138" s="30">
        <v>344</v>
      </c>
      <c r="P138" s="30">
        <v>271</v>
      </c>
      <c r="Q138" s="30">
        <v>81</v>
      </c>
      <c r="R138" s="30">
        <v>65</v>
      </c>
      <c r="S138" s="30">
        <v>113</v>
      </c>
      <c r="T138" s="30">
        <v>45</v>
      </c>
      <c r="U138" s="30">
        <v>79</v>
      </c>
      <c r="V138" s="30">
        <v>31</v>
      </c>
      <c r="W138" s="30">
        <v>74</v>
      </c>
      <c r="X138" s="30">
        <v>130</v>
      </c>
      <c r="Y138" s="30">
        <v>187</v>
      </c>
      <c r="Z138" s="30">
        <v>158</v>
      </c>
      <c r="AA138" s="30">
        <v>28</v>
      </c>
      <c r="AB138" s="30">
        <v>114</v>
      </c>
      <c r="AC138" s="30">
        <v>290</v>
      </c>
      <c r="AD138" s="30">
        <v>65</v>
      </c>
      <c r="AE138" s="30">
        <v>175</v>
      </c>
      <c r="AF138" s="30">
        <v>23</v>
      </c>
      <c r="AG138" s="30">
        <v>108</v>
      </c>
      <c r="AH138" s="30">
        <v>112</v>
      </c>
      <c r="AI138" s="30">
        <v>228</v>
      </c>
      <c r="AJ138" s="30">
        <v>84</v>
      </c>
      <c r="AK138" s="30">
        <v>33</v>
      </c>
      <c r="AL138" s="30">
        <v>153</v>
      </c>
      <c r="AM138" s="30">
        <v>96</v>
      </c>
      <c r="AN138" s="30">
        <v>1418</v>
      </c>
      <c r="AO138" s="30">
        <v>132</v>
      </c>
      <c r="AP138" s="30">
        <v>22</v>
      </c>
      <c r="AQ138" s="30">
        <v>66</v>
      </c>
      <c r="AR138" s="30">
        <v>42</v>
      </c>
      <c r="AS138" s="30">
        <v>69</v>
      </c>
      <c r="AT138" s="30">
        <v>479</v>
      </c>
      <c r="AU138" s="30">
        <v>167</v>
      </c>
      <c r="AV138" s="30">
        <v>35</v>
      </c>
      <c r="AW138" s="30">
        <v>184</v>
      </c>
      <c r="AX138" s="30">
        <v>474</v>
      </c>
      <c r="AY138" s="30">
        <v>12</v>
      </c>
      <c r="AZ138" s="30">
        <v>111</v>
      </c>
      <c r="BA138" s="30">
        <v>47</v>
      </c>
      <c r="BB138" s="30">
        <v>15</v>
      </c>
      <c r="BC138" s="30">
        <v>12</v>
      </c>
      <c r="BD138" s="30">
        <v>97</v>
      </c>
      <c r="BE138" s="30">
        <v>0</v>
      </c>
      <c r="BF138" s="30">
        <v>0</v>
      </c>
      <c r="BG138" s="30">
        <v>1</v>
      </c>
      <c r="BH138" s="30">
        <v>1</v>
      </c>
      <c r="BI138" s="30">
        <v>17</v>
      </c>
      <c r="BJ138" s="30">
        <v>0</v>
      </c>
      <c r="BK138" s="30">
        <v>2</v>
      </c>
      <c r="BL138" s="30">
        <v>3</v>
      </c>
      <c r="BM138" s="30">
        <v>0</v>
      </c>
      <c r="BN138" s="30">
        <v>0</v>
      </c>
      <c r="BO138" s="31">
        <f t="shared" si="29"/>
        <v>133</v>
      </c>
      <c r="BP138" s="30">
        <v>98</v>
      </c>
      <c r="BQ138" s="31">
        <f t="shared" si="30"/>
        <v>342</v>
      </c>
      <c r="BR138" s="32">
        <v>12073</v>
      </c>
      <c r="BS138" s="30">
        <f t="shared" si="31"/>
        <v>12073</v>
      </c>
      <c r="BT138" s="30">
        <v>0</v>
      </c>
      <c r="BU138" s="42">
        <v>34237</v>
      </c>
      <c r="BW138">
        <f t="shared" si="18"/>
        <v>128278</v>
      </c>
      <c r="BX138" s="25">
        <f t="shared" si="25"/>
        <v>-5.7894698188174276E-2</v>
      </c>
      <c r="BY138" s="6">
        <v>2145</v>
      </c>
      <c r="BZ138">
        <f t="shared" si="24"/>
        <v>9928</v>
      </c>
      <c r="CA138">
        <f t="shared" si="26"/>
        <v>79935</v>
      </c>
      <c r="CD138">
        <f t="shared" si="19"/>
        <v>36125</v>
      </c>
      <c r="CE138">
        <f t="shared" si="20"/>
        <v>14806</v>
      </c>
      <c r="CF138">
        <f t="shared" si="21"/>
        <v>5426</v>
      </c>
      <c r="CG138">
        <f t="shared" si="22"/>
        <v>3829</v>
      </c>
      <c r="CH138">
        <f t="shared" si="23"/>
        <v>4277</v>
      </c>
      <c r="CZ138" s="88">
        <v>34213</v>
      </c>
      <c r="DA138" s="6">
        <f t="shared" si="27"/>
        <v>11694.555555555555</v>
      </c>
      <c r="DB138" s="6">
        <f t="shared" si="17"/>
        <v>10689.833333333334</v>
      </c>
      <c r="DC138" s="90">
        <f t="shared" si="28"/>
        <v>12073</v>
      </c>
    </row>
    <row r="139" spans="1:107" x14ac:dyDescent="0.3">
      <c r="B139" s="64" t="s">
        <v>216</v>
      </c>
      <c r="C139" s="21" t="s">
        <v>440</v>
      </c>
      <c r="D139" s="30">
        <v>56</v>
      </c>
      <c r="E139" s="30">
        <v>409</v>
      </c>
      <c r="F139" s="30">
        <v>403</v>
      </c>
      <c r="G139" s="30">
        <v>72</v>
      </c>
      <c r="H139" s="30">
        <v>3924</v>
      </c>
      <c r="I139" s="30">
        <v>343</v>
      </c>
      <c r="J139" s="30">
        <v>77</v>
      </c>
      <c r="K139" s="30">
        <v>16</v>
      </c>
      <c r="L139" s="30">
        <v>337</v>
      </c>
      <c r="M139" s="30">
        <v>130</v>
      </c>
      <c r="N139" s="30">
        <v>231</v>
      </c>
      <c r="O139" s="30">
        <v>378</v>
      </c>
      <c r="P139" s="30">
        <v>272</v>
      </c>
      <c r="Q139" s="30">
        <v>99</v>
      </c>
      <c r="R139" s="30">
        <v>74</v>
      </c>
      <c r="S139" s="30">
        <v>107</v>
      </c>
      <c r="T139" s="30">
        <v>31</v>
      </c>
      <c r="U139" s="30">
        <v>100</v>
      </c>
      <c r="V139" s="30">
        <v>38</v>
      </c>
      <c r="W139" s="30">
        <v>103</v>
      </c>
      <c r="X139" s="30">
        <v>135</v>
      </c>
      <c r="Y139" s="30">
        <v>224</v>
      </c>
      <c r="Z139" s="30">
        <v>215</v>
      </c>
      <c r="AA139" s="30">
        <v>21</v>
      </c>
      <c r="AB139" s="30">
        <v>118</v>
      </c>
      <c r="AC139" s="30">
        <v>325</v>
      </c>
      <c r="AD139" s="30">
        <v>62</v>
      </c>
      <c r="AE139" s="30">
        <v>241</v>
      </c>
      <c r="AF139" s="30">
        <v>40</v>
      </c>
      <c r="AG139" s="30">
        <v>128</v>
      </c>
      <c r="AH139" s="30">
        <v>123</v>
      </c>
      <c r="AI139" s="30">
        <v>259</v>
      </c>
      <c r="AJ139" s="30">
        <v>118</v>
      </c>
      <c r="AK139" s="30">
        <v>52</v>
      </c>
      <c r="AL139" s="30">
        <v>154</v>
      </c>
      <c r="AM139" s="30">
        <v>116</v>
      </c>
      <c r="AN139" s="30">
        <v>1728</v>
      </c>
      <c r="AO139" s="30">
        <v>147</v>
      </c>
      <c r="AP139" s="30">
        <v>25</v>
      </c>
      <c r="AQ139" s="30">
        <v>77</v>
      </c>
      <c r="AR139" s="30">
        <v>37</v>
      </c>
      <c r="AS139" s="30">
        <v>83</v>
      </c>
      <c r="AT139" s="30">
        <v>492</v>
      </c>
      <c r="AU139" s="30">
        <v>207</v>
      </c>
      <c r="AV139" s="30">
        <v>21</v>
      </c>
      <c r="AW139" s="30">
        <v>202</v>
      </c>
      <c r="AX139" s="30">
        <v>553</v>
      </c>
      <c r="AY139" s="30">
        <v>9</v>
      </c>
      <c r="AZ139" s="30">
        <v>124</v>
      </c>
      <c r="BA139" s="30">
        <v>53</v>
      </c>
      <c r="BB139" s="30">
        <v>15</v>
      </c>
      <c r="BC139" s="30">
        <v>21</v>
      </c>
      <c r="BD139" s="30">
        <v>118</v>
      </c>
      <c r="BE139" s="30">
        <v>2</v>
      </c>
      <c r="BF139" s="30">
        <v>0</v>
      </c>
      <c r="BG139" s="30">
        <v>1</v>
      </c>
      <c r="BH139" s="30">
        <v>1</v>
      </c>
      <c r="BI139" s="30">
        <v>25</v>
      </c>
      <c r="BJ139" s="30">
        <v>0</v>
      </c>
      <c r="BK139" s="30">
        <v>9</v>
      </c>
      <c r="BL139" s="30">
        <v>3</v>
      </c>
      <c r="BM139" s="30">
        <v>0</v>
      </c>
      <c r="BN139" s="30">
        <v>0</v>
      </c>
      <c r="BO139" s="31">
        <f t="shared" si="29"/>
        <v>180</v>
      </c>
      <c r="BP139" s="30">
        <v>112</v>
      </c>
      <c r="BQ139" s="31">
        <f t="shared" si="30"/>
        <v>429</v>
      </c>
      <c r="BR139" s="32">
        <v>14025</v>
      </c>
      <c r="BS139" s="30">
        <f t="shared" si="31"/>
        <v>14025</v>
      </c>
      <c r="BT139" s="30">
        <v>0</v>
      </c>
      <c r="BU139" s="42">
        <v>34272</v>
      </c>
      <c r="BW139">
        <f t="shared" si="18"/>
        <v>127629</v>
      </c>
      <c r="BX139" s="25">
        <f t="shared" si="25"/>
        <v>-8.2241525606546517E-2</v>
      </c>
      <c r="BY139" s="6">
        <v>3742</v>
      </c>
      <c r="BZ139">
        <f t="shared" si="24"/>
        <v>10283</v>
      </c>
      <c r="CA139">
        <f t="shared" si="26"/>
        <v>81524</v>
      </c>
      <c r="CD139">
        <f t="shared" si="19"/>
        <v>36006</v>
      </c>
      <c r="CE139">
        <f t="shared" si="20"/>
        <v>14862</v>
      </c>
      <c r="CF139">
        <f t="shared" si="21"/>
        <v>5292</v>
      </c>
      <c r="CG139">
        <f t="shared" si="22"/>
        <v>3778</v>
      </c>
      <c r="CH139">
        <f t="shared" si="23"/>
        <v>4193</v>
      </c>
      <c r="CZ139" s="88">
        <v>34243</v>
      </c>
      <c r="DA139" s="6">
        <f t="shared" si="27"/>
        <v>11667.194444444445</v>
      </c>
      <c r="DB139" s="6">
        <f t="shared" si="17"/>
        <v>10635.75</v>
      </c>
      <c r="DC139" s="90">
        <f t="shared" si="28"/>
        <v>14025</v>
      </c>
    </row>
    <row r="140" spans="1:107" x14ac:dyDescent="0.3">
      <c r="B140" s="64" t="s">
        <v>217</v>
      </c>
      <c r="C140" s="21" t="s">
        <v>441</v>
      </c>
      <c r="D140" s="30">
        <v>25</v>
      </c>
      <c r="E140" s="30">
        <v>224</v>
      </c>
      <c r="F140" s="30">
        <v>257</v>
      </c>
      <c r="G140" s="30">
        <v>31</v>
      </c>
      <c r="H140" s="30">
        <v>2437</v>
      </c>
      <c r="I140" s="30">
        <v>185</v>
      </c>
      <c r="J140" s="30">
        <v>43</v>
      </c>
      <c r="K140" s="30">
        <v>7</v>
      </c>
      <c r="L140" s="30">
        <v>200</v>
      </c>
      <c r="M140" s="30">
        <v>86</v>
      </c>
      <c r="N140" s="30">
        <v>128</v>
      </c>
      <c r="O140" s="30">
        <v>234</v>
      </c>
      <c r="P140" s="30">
        <v>151</v>
      </c>
      <c r="Q140" s="30">
        <v>51</v>
      </c>
      <c r="R140" s="30">
        <v>33</v>
      </c>
      <c r="S140" s="30">
        <v>53</v>
      </c>
      <c r="T140" s="30">
        <v>27</v>
      </c>
      <c r="U140" s="30">
        <v>50</v>
      </c>
      <c r="V140" s="30">
        <v>19</v>
      </c>
      <c r="W140" s="30">
        <v>60</v>
      </c>
      <c r="X140" s="30">
        <v>98</v>
      </c>
      <c r="Y140" s="30">
        <v>123</v>
      </c>
      <c r="Z140" s="30">
        <v>103</v>
      </c>
      <c r="AA140" s="30">
        <v>16</v>
      </c>
      <c r="AB140" s="30">
        <v>74</v>
      </c>
      <c r="AC140" s="30">
        <v>202</v>
      </c>
      <c r="AD140" s="30">
        <v>47</v>
      </c>
      <c r="AE140" s="30">
        <v>134</v>
      </c>
      <c r="AF140" s="30">
        <v>29</v>
      </c>
      <c r="AG140" s="30">
        <v>61</v>
      </c>
      <c r="AH140" s="30">
        <v>83</v>
      </c>
      <c r="AI140" s="30">
        <v>146</v>
      </c>
      <c r="AJ140" s="30">
        <v>71</v>
      </c>
      <c r="AK140" s="30">
        <v>27</v>
      </c>
      <c r="AL140" s="30">
        <v>114</v>
      </c>
      <c r="AM140" s="30">
        <v>61</v>
      </c>
      <c r="AN140" s="30">
        <v>1056</v>
      </c>
      <c r="AO140" s="30">
        <v>71</v>
      </c>
      <c r="AP140" s="30">
        <v>18</v>
      </c>
      <c r="AQ140" s="30">
        <v>33</v>
      </c>
      <c r="AR140" s="30">
        <v>22</v>
      </c>
      <c r="AS140" s="30">
        <v>45</v>
      </c>
      <c r="AT140" s="30">
        <v>351</v>
      </c>
      <c r="AU140" s="30">
        <v>116</v>
      </c>
      <c r="AV140" s="30">
        <v>11</v>
      </c>
      <c r="AW140" s="30">
        <v>130</v>
      </c>
      <c r="AX140" s="30">
        <v>360</v>
      </c>
      <c r="AY140" s="30">
        <v>6</v>
      </c>
      <c r="AZ140" s="30">
        <v>74</v>
      </c>
      <c r="BA140" s="30">
        <v>30</v>
      </c>
      <c r="BB140" s="30">
        <v>10</v>
      </c>
      <c r="BC140" s="30">
        <v>10</v>
      </c>
      <c r="BD140" s="30">
        <v>67</v>
      </c>
      <c r="BE140" s="30">
        <v>0</v>
      </c>
      <c r="BF140" s="30">
        <v>2</v>
      </c>
      <c r="BG140" s="30">
        <v>2</v>
      </c>
      <c r="BH140" s="30">
        <v>0</v>
      </c>
      <c r="BI140" s="30">
        <v>14</v>
      </c>
      <c r="BJ140" s="30">
        <v>0</v>
      </c>
      <c r="BK140" s="30">
        <v>2</v>
      </c>
      <c r="BL140" s="30">
        <v>0</v>
      </c>
      <c r="BM140" s="30">
        <v>0</v>
      </c>
      <c r="BN140" s="30">
        <v>0</v>
      </c>
      <c r="BO140" s="31">
        <f t="shared" si="29"/>
        <v>97</v>
      </c>
      <c r="BP140" s="30">
        <v>41</v>
      </c>
      <c r="BQ140" s="31">
        <f t="shared" si="30"/>
        <v>282</v>
      </c>
      <c r="BR140" s="32">
        <v>8443</v>
      </c>
      <c r="BS140" s="30">
        <f t="shared" si="31"/>
        <v>8443</v>
      </c>
      <c r="BT140" s="30">
        <v>0</v>
      </c>
      <c r="BU140" s="42">
        <v>34300</v>
      </c>
      <c r="BW140">
        <f t="shared" si="18"/>
        <v>127218</v>
      </c>
      <c r="BX140" s="25">
        <f t="shared" si="25"/>
        <v>-6.3630274614869364E-2</v>
      </c>
      <c r="BY140" s="6">
        <v>3397</v>
      </c>
      <c r="BZ140">
        <f t="shared" si="24"/>
        <v>5046</v>
      </c>
      <c r="CA140">
        <f t="shared" si="26"/>
        <v>81199</v>
      </c>
      <c r="CD140">
        <f t="shared" si="19"/>
        <v>35950</v>
      </c>
      <c r="CE140">
        <f t="shared" si="20"/>
        <v>14952</v>
      </c>
      <c r="CF140">
        <f t="shared" si="21"/>
        <v>5259</v>
      </c>
      <c r="CG140">
        <f t="shared" si="22"/>
        <v>3766</v>
      </c>
      <c r="CH140">
        <f t="shared" si="23"/>
        <v>4145</v>
      </c>
      <c r="CZ140" s="88">
        <v>34274</v>
      </c>
      <c r="DA140" s="6">
        <f t="shared" si="27"/>
        <v>11558.555555555555</v>
      </c>
      <c r="DB140" s="6">
        <f t="shared" si="17"/>
        <v>10601.5</v>
      </c>
      <c r="DC140" s="90">
        <f t="shared" si="28"/>
        <v>8443</v>
      </c>
    </row>
    <row r="141" spans="1:107" x14ac:dyDescent="0.3">
      <c r="B141" s="64" t="s">
        <v>218</v>
      </c>
      <c r="C141" s="21" t="s">
        <v>442</v>
      </c>
      <c r="D141" s="30">
        <v>37</v>
      </c>
      <c r="E141" s="30">
        <v>222</v>
      </c>
      <c r="F141" s="30">
        <v>269</v>
      </c>
      <c r="G141" s="30">
        <v>25</v>
      </c>
      <c r="H141" s="30">
        <v>2270</v>
      </c>
      <c r="I141" s="30">
        <v>216</v>
      </c>
      <c r="J141" s="30">
        <v>56</v>
      </c>
      <c r="K141" s="30">
        <v>7</v>
      </c>
      <c r="L141" s="30">
        <v>200</v>
      </c>
      <c r="M141" s="30">
        <v>98</v>
      </c>
      <c r="N141" s="30">
        <v>145</v>
      </c>
      <c r="O141" s="30">
        <v>252</v>
      </c>
      <c r="P141" s="30">
        <v>138</v>
      </c>
      <c r="Q141" s="30">
        <v>60</v>
      </c>
      <c r="R141" s="30">
        <v>37</v>
      </c>
      <c r="S141" s="30">
        <v>59</v>
      </c>
      <c r="T141" s="30">
        <v>20</v>
      </c>
      <c r="U141" s="30">
        <v>57</v>
      </c>
      <c r="V141" s="30">
        <v>23</v>
      </c>
      <c r="W141" s="30">
        <v>65</v>
      </c>
      <c r="X141" s="30">
        <v>61</v>
      </c>
      <c r="Y141" s="30">
        <v>145</v>
      </c>
      <c r="Z141" s="30">
        <v>109</v>
      </c>
      <c r="AA141" s="30">
        <v>26</v>
      </c>
      <c r="AB141" s="30">
        <v>63</v>
      </c>
      <c r="AC141" s="30">
        <v>162</v>
      </c>
      <c r="AD141" s="30">
        <v>44</v>
      </c>
      <c r="AE141" s="30">
        <v>132</v>
      </c>
      <c r="AF141" s="30">
        <v>29</v>
      </c>
      <c r="AG141" s="30">
        <v>67</v>
      </c>
      <c r="AH141" s="30">
        <v>81</v>
      </c>
      <c r="AI141" s="30">
        <v>152</v>
      </c>
      <c r="AJ141" s="30">
        <v>78</v>
      </c>
      <c r="AK141" s="30">
        <v>22</v>
      </c>
      <c r="AL141" s="30">
        <v>112</v>
      </c>
      <c r="AM141" s="30">
        <v>55</v>
      </c>
      <c r="AN141" s="30">
        <v>947</v>
      </c>
      <c r="AO141" s="30">
        <v>74</v>
      </c>
      <c r="AP141" s="30">
        <v>13</v>
      </c>
      <c r="AQ141" s="30">
        <v>37</v>
      </c>
      <c r="AR141" s="30">
        <v>28</v>
      </c>
      <c r="AS141" s="30">
        <v>44</v>
      </c>
      <c r="AT141" s="30">
        <v>324</v>
      </c>
      <c r="AU141" s="30">
        <v>133</v>
      </c>
      <c r="AV141" s="30">
        <v>7</v>
      </c>
      <c r="AW141" s="30">
        <v>121</v>
      </c>
      <c r="AX141" s="30">
        <v>410</v>
      </c>
      <c r="AY141" s="30">
        <v>3</v>
      </c>
      <c r="AZ141" s="30">
        <v>62</v>
      </c>
      <c r="BA141" s="30">
        <v>44</v>
      </c>
      <c r="BB141" s="30">
        <v>10</v>
      </c>
      <c r="BC141" s="30">
        <v>3</v>
      </c>
      <c r="BD141" s="30">
        <v>72</v>
      </c>
      <c r="BE141" s="30">
        <v>0</v>
      </c>
      <c r="BF141" s="30">
        <v>1</v>
      </c>
      <c r="BG141" s="30">
        <v>1</v>
      </c>
      <c r="BH141" s="30">
        <v>3</v>
      </c>
      <c r="BI141" s="30">
        <v>19</v>
      </c>
      <c r="BJ141" s="30">
        <v>0</v>
      </c>
      <c r="BK141" s="30">
        <v>1</v>
      </c>
      <c r="BL141" s="30">
        <v>1</v>
      </c>
      <c r="BM141" s="30">
        <v>0</v>
      </c>
      <c r="BN141" s="30">
        <v>0</v>
      </c>
      <c r="BO141" s="31">
        <f t="shared" si="29"/>
        <v>101</v>
      </c>
      <c r="BP141" s="30">
        <v>60</v>
      </c>
      <c r="BQ141" s="31">
        <f t="shared" si="30"/>
        <v>274</v>
      </c>
      <c r="BR141" s="32">
        <v>8286</v>
      </c>
      <c r="BS141" s="30">
        <f t="shared" si="31"/>
        <v>8286</v>
      </c>
      <c r="BT141" s="30">
        <v>0</v>
      </c>
      <c r="BU141" s="42">
        <v>34327</v>
      </c>
      <c r="BW141">
        <f t="shared" si="18"/>
        <v>127950</v>
      </c>
      <c r="BX141" s="25">
        <f t="shared" si="25"/>
        <v>-5.1885114707451496E-2</v>
      </c>
      <c r="BY141" s="6">
        <v>7973</v>
      </c>
      <c r="BZ141">
        <f t="shared" si="24"/>
        <v>313</v>
      </c>
      <c r="CA141">
        <f t="shared" si="26"/>
        <v>79011</v>
      </c>
      <c r="CD141">
        <f t="shared" si="19"/>
        <v>36126</v>
      </c>
      <c r="CE141">
        <f t="shared" si="20"/>
        <v>15081</v>
      </c>
      <c r="CF141">
        <f t="shared" si="21"/>
        <v>5270</v>
      </c>
      <c r="CG141">
        <f t="shared" si="22"/>
        <v>3785</v>
      </c>
      <c r="CH141">
        <f t="shared" si="23"/>
        <v>4148</v>
      </c>
      <c r="CZ141" s="88">
        <v>34304</v>
      </c>
      <c r="DA141" s="6">
        <f t="shared" si="27"/>
        <v>11429.888888888889</v>
      </c>
      <c r="DB141" s="6">
        <f t="shared" si="17"/>
        <v>10662.5</v>
      </c>
      <c r="DC141" s="90">
        <f t="shared" si="28"/>
        <v>8286</v>
      </c>
    </row>
    <row r="142" spans="1:107" x14ac:dyDescent="0.3">
      <c r="B142" s="64" t="s">
        <v>219</v>
      </c>
      <c r="C142" s="21" t="s">
        <v>443</v>
      </c>
      <c r="D142" s="30">
        <v>51</v>
      </c>
      <c r="E142" s="30">
        <v>329</v>
      </c>
      <c r="F142" s="30">
        <v>360</v>
      </c>
      <c r="G142" s="30">
        <v>42</v>
      </c>
      <c r="H142" s="30">
        <v>3278</v>
      </c>
      <c r="I142" s="30">
        <v>245</v>
      </c>
      <c r="J142" s="30">
        <v>64</v>
      </c>
      <c r="K142" s="30">
        <v>3</v>
      </c>
      <c r="L142" s="30">
        <v>274</v>
      </c>
      <c r="M142" s="30">
        <v>139</v>
      </c>
      <c r="N142" s="30">
        <v>173</v>
      </c>
      <c r="O142" s="30">
        <v>373</v>
      </c>
      <c r="P142" s="30">
        <v>204</v>
      </c>
      <c r="Q142" s="30">
        <v>83</v>
      </c>
      <c r="R142" s="30">
        <v>60</v>
      </c>
      <c r="S142" s="30">
        <v>96</v>
      </c>
      <c r="T142" s="30">
        <v>29</v>
      </c>
      <c r="U142" s="30">
        <v>71</v>
      </c>
      <c r="V142" s="30">
        <v>21</v>
      </c>
      <c r="W142" s="30">
        <v>75</v>
      </c>
      <c r="X142" s="30">
        <v>101</v>
      </c>
      <c r="Y142" s="30">
        <v>180</v>
      </c>
      <c r="Z142" s="30">
        <v>149</v>
      </c>
      <c r="AA142" s="30">
        <v>36</v>
      </c>
      <c r="AB142" s="30">
        <v>82</v>
      </c>
      <c r="AC142" s="30">
        <v>240</v>
      </c>
      <c r="AD142" s="30">
        <v>64</v>
      </c>
      <c r="AE142" s="30">
        <v>210</v>
      </c>
      <c r="AF142" s="30">
        <v>34</v>
      </c>
      <c r="AG142" s="30">
        <v>95</v>
      </c>
      <c r="AH142" s="30">
        <v>121</v>
      </c>
      <c r="AI142" s="30">
        <v>201</v>
      </c>
      <c r="AJ142" s="30">
        <v>96</v>
      </c>
      <c r="AK142" s="30">
        <v>52</v>
      </c>
      <c r="AL142" s="30">
        <v>157</v>
      </c>
      <c r="AM142" s="30">
        <v>84</v>
      </c>
      <c r="AN142" s="30">
        <v>1530</v>
      </c>
      <c r="AO142" s="30">
        <v>119</v>
      </c>
      <c r="AP142" s="30">
        <v>20</v>
      </c>
      <c r="AQ142" s="30">
        <v>62</v>
      </c>
      <c r="AR142" s="30">
        <v>39</v>
      </c>
      <c r="AS142" s="30">
        <v>69</v>
      </c>
      <c r="AT142" s="30">
        <v>461</v>
      </c>
      <c r="AU142" s="30">
        <v>171</v>
      </c>
      <c r="AV142" s="30">
        <v>19</v>
      </c>
      <c r="AW142" s="30">
        <v>171</v>
      </c>
      <c r="AX142" s="30">
        <v>505</v>
      </c>
      <c r="AY142" s="30">
        <v>9</v>
      </c>
      <c r="AZ142" s="30">
        <v>74</v>
      </c>
      <c r="BA142" s="30">
        <v>64</v>
      </c>
      <c r="BB142" s="30">
        <v>17</v>
      </c>
      <c r="BC142" s="30">
        <v>16</v>
      </c>
      <c r="BD142" s="30">
        <v>74</v>
      </c>
      <c r="BE142" s="30">
        <v>0</v>
      </c>
      <c r="BF142" s="30">
        <v>0</v>
      </c>
      <c r="BG142" s="30">
        <v>0</v>
      </c>
      <c r="BH142" s="30">
        <v>0</v>
      </c>
      <c r="BI142" s="30">
        <v>15</v>
      </c>
      <c r="BJ142" s="30">
        <v>0</v>
      </c>
      <c r="BK142" s="30">
        <v>2</v>
      </c>
      <c r="BL142" s="30">
        <v>1</v>
      </c>
      <c r="BM142" s="30">
        <v>1</v>
      </c>
      <c r="BN142" s="30">
        <v>0</v>
      </c>
      <c r="BO142" s="30">
        <f t="shared" si="29"/>
        <v>109</v>
      </c>
      <c r="BP142" s="30">
        <v>79</v>
      </c>
      <c r="BQ142" s="30">
        <f t="shared" si="30"/>
        <v>347</v>
      </c>
      <c r="BR142" s="32">
        <v>11737</v>
      </c>
      <c r="BS142" s="30">
        <f t="shared" si="31"/>
        <v>11737</v>
      </c>
      <c r="BT142" s="30">
        <v>0</v>
      </c>
      <c r="BU142" s="42">
        <v>34363</v>
      </c>
      <c r="BW142">
        <f t="shared" si="18"/>
        <v>128427</v>
      </c>
      <c r="BX142" s="25">
        <f t="shared" si="25"/>
        <v>-5.3526420517355788E-2</v>
      </c>
      <c r="BY142" s="6">
        <v>5264</v>
      </c>
      <c r="BZ142">
        <f t="shared" si="24"/>
        <v>6473</v>
      </c>
      <c r="CA142">
        <f t="shared" si="26"/>
        <v>77431</v>
      </c>
      <c r="CD142">
        <f t="shared" si="19"/>
        <v>36206</v>
      </c>
      <c r="CE142">
        <f t="shared" si="20"/>
        <v>15336</v>
      </c>
      <c r="CF142">
        <f t="shared" si="21"/>
        <v>5244</v>
      </c>
      <c r="CG142">
        <f t="shared" si="22"/>
        <v>3814</v>
      </c>
      <c r="CH142">
        <f t="shared" si="23"/>
        <v>4122</v>
      </c>
      <c r="CZ142" s="88">
        <v>34335</v>
      </c>
      <c r="DA142" s="6">
        <f t="shared" si="27"/>
        <v>11430.222222222223</v>
      </c>
      <c r="DB142" s="6">
        <f t="shared" si="17"/>
        <v>10702.25</v>
      </c>
      <c r="DC142" s="90">
        <f t="shared" si="28"/>
        <v>11737</v>
      </c>
    </row>
    <row r="143" spans="1:107" x14ac:dyDescent="0.3">
      <c r="B143" s="64" t="s">
        <v>220</v>
      </c>
      <c r="C143" s="21" t="s">
        <v>444</v>
      </c>
      <c r="D143" s="30">
        <v>26</v>
      </c>
      <c r="E143" s="30">
        <v>255</v>
      </c>
      <c r="F143" s="30">
        <v>239</v>
      </c>
      <c r="G143" s="30">
        <v>29</v>
      </c>
      <c r="H143" s="30">
        <v>2429</v>
      </c>
      <c r="I143" s="30">
        <v>214</v>
      </c>
      <c r="J143" s="30">
        <v>53</v>
      </c>
      <c r="K143" s="30">
        <v>6</v>
      </c>
      <c r="L143" s="30">
        <v>229</v>
      </c>
      <c r="M143" s="30">
        <v>70</v>
      </c>
      <c r="N143" s="30">
        <v>129</v>
      </c>
      <c r="O143" s="30">
        <v>315</v>
      </c>
      <c r="P143" s="30">
        <v>187</v>
      </c>
      <c r="Q143" s="30">
        <v>65</v>
      </c>
      <c r="R143" s="30">
        <v>55</v>
      </c>
      <c r="S143" s="30">
        <v>82</v>
      </c>
      <c r="T143" s="30">
        <v>33</v>
      </c>
      <c r="U143" s="30">
        <v>65</v>
      </c>
      <c r="V143" s="30">
        <v>22</v>
      </c>
      <c r="W143" s="30">
        <v>62</v>
      </c>
      <c r="X143" s="30">
        <v>75</v>
      </c>
      <c r="Y143" s="30">
        <v>128</v>
      </c>
      <c r="Z143" s="30">
        <v>112</v>
      </c>
      <c r="AA143" s="30">
        <v>27</v>
      </c>
      <c r="AB143" s="30">
        <v>61</v>
      </c>
      <c r="AC143" s="30">
        <v>215</v>
      </c>
      <c r="AD143" s="30">
        <v>49</v>
      </c>
      <c r="AE143" s="30">
        <v>160</v>
      </c>
      <c r="AF143" s="30">
        <v>21</v>
      </c>
      <c r="AG143" s="30">
        <v>72</v>
      </c>
      <c r="AH143" s="30">
        <v>82</v>
      </c>
      <c r="AI143" s="30">
        <v>166</v>
      </c>
      <c r="AJ143" s="30">
        <v>67</v>
      </c>
      <c r="AK143" s="30">
        <v>33</v>
      </c>
      <c r="AL143" s="30">
        <v>123</v>
      </c>
      <c r="AM143" s="30">
        <v>56</v>
      </c>
      <c r="AN143" s="30">
        <v>1144</v>
      </c>
      <c r="AO143" s="30">
        <v>71</v>
      </c>
      <c r="AP143" s="30">
        <v>15</v>
      </c>
      <c r="AQ143" s="30">
        <v>53</v>
      </c>
      <c r="AR143" s="30">
        <v>30</v>
      </c>
      <c r="AS143" s="30">
        <v>45</v>
      </c>
      <c r="AT143" s="30">
        <v>353</v>
      </c>
      <c r="AU143" s="30">
        <v>123</v>
      </c>
      <c r="AV143" s="30">
        <v>12</v>
      </c>
      <c r="AW143" s="30">
        <v>126</v>
      </c>
      <c r="AX143" s="30">
        <v>453</v>
      </c>
      <c r="AY143" s="30">
        <v>10</v>
      </c>
      <c r="AZ143" s="30">
        <v>93</v>
      </c>
      <c r="BA143" s="30">
        <v>52</v>
      </c>
      <c r="BB143" s="30">
        <v>11</v>
      </c>
      <c r="BC143" s="30">
        <v>11</v>
      </c>
      <c r="BD143" s="30">
        <v>60</v>
      </c>
      <c r="BE143" s="30">
        <v>0</v>
      </c>
      <c r="BF143" s="30">
        <v>0</v>
      </c>
      <c r="BG143" s="30">
        <v>0</v>
      </c>
      <c r="BH143" s="30">
        <v>0</v>
      </c>
      <c r="BI143" s="30">
        <v>12</v>
      </c>
      <c r="BJ143" s="30">
        <v>0</v>
      </c>
      <c r="BK143" s="30">
        <v>2</v>
      </c>
      <c r="BL143" s="30">
        <v>1</v>
      </c>
      <c r="BM143" s="30">
        <v>0</v>
      </c>
      <c r="BN143" s="30">
        <v>0</v>
      </c>
      <c r="BO143" s="30">
        <f t="shared" si="29"/>
        <v>86</v>
      </c>
      <c r="BP143" s="30">
        <v>68</v>
      </c>
      <c r="BQ143" s="30">
        <f t="shared" si="30"/>
        <v>275</v>
      </c>
      <c r="BR143" s="32">
        <v>9032</v>
      </c>
      <c r="BS143" s="30">
        <f t="shared" si="31"/>
        <v>9032</v>
      </c>
      <c r="BT143" s="30">
        <v>0</v>
      </c>
      <c r="BU143" s="42">
        <v>34391</v>
      </c>
      <c r="BW143">
        <f t="shared" si="18"/>
        <v>127850</v>
      </c>
      <c r="BX143" s="25">
        <f t="shared" si="25"/>
        <v>-3.5938348313928947E-2</v>
      </c>
      <c r="BY143" s="6">
        <v>6053</v>
      </c>
      <c r="BZ143">
        <f t="shared" si="24"/>
        <v>2979</v>
      </c>
      <c r="CA143">
        <f t="shared" si="26"/>
        <v>74422</v>
      </c>
      <c r="CD143">
        <f t="shared" si="19"/>
        <v>35852</v>
      </c>
      <c r="CE143">
        <f t="shared" si="20"/>
        <v>15343</v>
      </c>
      <c r="CF143">
        <f t="shared" si="21"/>
        <v>5188</v>
      </c>
      <c r="CG143">
        <f t="shared" si="22"/>
        <v>3764</v>
      </c>
      <c r="CH143">
        <f t="shared" si="23"/>
        <v>4088</v>
      </c>
      <c r="CZ143" s="88">
        <v>34366</v>
      </c>
      <c r="DA143" s="6">
        <f t="shared" si="27"/>
        <v>11331.611111111111</v>
      </c>
      <c r="DB143" s="6">
        <f t="shared" ref="DB143:DB206" si="32">AVERAGE(BS132:BS143)</f>
        <v>10654.166666666666</v>
      </c>
      <c r="DC143" s="90">
        <f t="shared" si="28"/>
        <v>9032</v>
      </c>
    </row>
    <row r="144" spans="1:107" x14ac:dyDescent="0.3">
      <c r="B144" s="64" t="s">
        <v>221</v>
      </c>
      <c r="C144" s="21" t="s">
        <v>445</v>
      </c>
      <c r="D144">
        <v>47</v>
      </c>
      <c r="E144">
        <v>316</v>
      </c>
      <c r="F144">
        <v>294</v>
      </c>
      <c r="G144">
        <v>32</v>
      </c>
      <c r="H144">
        <v>2531</v>
      </c>
      <c r="I144">
        <v>204</v>
      </c>
      <c r="J144">
        <v>68</v>
      </c>
      <c r="K144">
        <v>12</v>
      </c>
      <c r="L144">
        <v>230</v>
      </c>
      <c r="M144">
        <v>100</v>
      </c>
      <c r="N144">
        <v>164</v>
      </c>
      <c r="O144">
        <v>340</v>
      </c>
      <c r="P144">
        <v>191</v>
      </c>
      <c r="Q144">
        <v>45</v>
      </c>
      <c r="R144">
        <v>48</v>
      </c>
      <c r="S144">
        <v>80</v>
      </c>
      <c r="T144">
        <v>26</v>
      </c>
      <c r="U144">
        <v>64</v>
      </c>
      <c r="V144">
        <v>28</v>
      </c>
      <c r="W144">
        <v>70</v>
      </c>
      <c r="X144">
        <v>67</v>
      </c>
      <c r="Y144">
        <v>123</v>
      </c>
      <c r="Z144">
        <v>102</v>
      </c>
      <c r="AA144">
        <v>19</v>
      </c>
      <c r="AB144">
        <v>60</v>
      </c>
      <c r="AC144">
        <v>213</v>
      </c>
      <c r="AD144">
        <v>57</v>
      </c>
      <c r="AE144">
        <v>158</v>
      </c>
      <c r="AF144">
        <v>25</v>
      </c>
      <c r="AG144">
        <v>69</v>
      </c>
      <c r="AH144">
        <v>79</v>
      </c>
      <c r="AI144">
        <v>145</v>
      </c>
      <c r="AJ144">
        <v>82</v>
      </c>
      <c r="AK144">
        <v>29</v>
      </c>
      <c r="AL144">
        <v>107</v>
      </c>
      <c r="AM144">
        <v>66</v>
      </c>
      <c r="AN144">
        <v>1172</v>
      </c>
      <c r="AO144">
        <v>85</v>
      </c>
      <c r="AP144">
        <v>16</v>
      </c>
      <c r="AQ144">
        <v>46</v>
      </c>
      <c r="AR144">
        <v>23</v>
      </c>
      <c r="AS144">
        <v>65</v>
      </c>
      <c r="AT144">
        <v>406</v>
      </c>
      <c r="AU144">
        <v>137</v>
      </c>
      <c r="AV144">
        <v>12</v>
      </c>
      <c r="AW144">
        <v>142</v>
      </c>
      <c r="AX144">
        <v>543</v>
      </c>
      <c r="AY144">
        <v>10</v>
      </c>
      <c r="AZ144">
        <v>66</v>
      </c>
      <c r="BA144">
        <v>32</v>
      </c>
      <c r="BB144">
        <v>5</v>
      </c>
      <c r="BC144">
        <v>2</v>
      </c>
      <c r="BD144">
        <v>73</v>
      </c>
      <c r="BE144">
        <v>2</v>
      </c>
      <c r="BF144">
        <v>0</v>
      </c>
      <c r="BG144">
        <v>1</v>
      </c>
      <c r="BH144">
        <v>1</v>
      </c>
      <c r="BI144">
        <v>12</v>
      </c>
      <c r="BJ144">
        <v>0</v>
      </c>
      <c r="BK144">
        <v>2</v>
      </c>
      <c r="BL144">
        <v>6</v>
      </c>
      <c r="BM144">
        <v>0</v>
      </c>
      <c r="BN144">
        <v>0</v>
      </c>
      <c r="BO144" s="30">
        <f t="shared" si="29"/>
        <v>99</v>
      </c>
      <c r="BP144">
        <v>65</v>
      </c>
      <c r="BQ144" s="30">
        <f t="shared" si="30"/>
        <v>288</v>
      </c>
      <c r="BR144" s="32">
        <v>9503</v>
      </c>
      <c r="BS144" s="30">
        <f t="shared" si="31"/>
        <v>9503</v>
      </c>
      <c r="BT144" s="30">
        <v>0</v>
      </c>
      <c r="BU144" s="42">
        <v>34419</v>
      </c>
      <c r="BW144">
        <f t="shared" ref="BW144:BW207" si="33">SUM(BR133:BR144)</f>
        <v>127373</v>
      </c>
      <c r="BX144" s="25">
        <f t="shared" si="25"/>
        <v>-3.7051877164068547E-2</v>
      </c>
      <c r="BY144" s="6">
        <v>7120</v>
      </c>
      <c r="BZ144">
        <f t="shared" si="24"/>
        <v>2383</v>
      </c>
      <c r="CA144">
        <f t="shared" si="26"/>
        <v>70563</v>
      </c>
      <c r="CD144">
        <f t="shared" ref="CD144:CD207" si="34">SUM(H133:H144)</f>
        <v>35563</v>
      </c>
      <c r="CE144">
        <f t="shared" ref="CE144:CE207" si="35">SUM(AN133:AN144)</f>
        <v>15320</v>
      </c>
      <c r="CF144">
        <f t="shared" ref="CF144:CF207" si="36">SUM(AT133:AT144)</f>
        <v>5174</v>
      </c>
      <c r="CG144">
        <f t="shared" ref="CG144:CG207" si="37">SUM(F133:F144)</f>
        <v>3786</v>
      </c>
      <c r="CH144">
        <f t="shared" ref="CH144:CH207" si="38">SUM(O133:O144)</f>
        <v>4071</v>
      </c>
      <c r="CZ144" s="88">
        <v>34394</v>
      </c>
      <c r="DA144" s="6">
        <f t="shared" si="27"/>
        <v>11146.472222222223</v>
      </c>
      <c r="DB144" s="6">
        <f t="shared" si="32"/>
        <v>10614.416666666666</v>
      </c>
      <c r="DC144" s="90">
        <f t="shared" si="28"/>
        <v>9503</v>
      </c>
    </row>
    <row r="145" spans="1:107" x14ac:dyDescent="0.3">
      <c r="B145" s="64" t="s">
        <v>222</v>
      </c>
      <c r="C145" s="21" t="s">
        <v>446</v>
      </c>
      <c r="D145">
        <v>66</v>
      </c>
      <c r="E145">
        <v>319</v>
      </c>
      <c r="F145">
        <v>346</v>
      </c>
      <c r="G145">
        <v>45</v>
      </c>
      <c r="H145">
        <v>3145</v>
      </c>
      <c r="I145">
        <v>232</v>
      </c>
      <c r="J145">
        <v>61</v>
      </c>
      <c r="K145">
        <v>11</v>
      </c>
      <c r="L145">
        <v>251</v>
      </c>
      <c r="M145">
        <v>112</v>
      </c>
      <c r="N145">
        <v>192</v>
      </c>
      <c r="O145">
        <v>316</v>
      </c>
      <c r="P145">
        <v>201</v>
      </c>
      <c r="Q145">
        <v>70</v>
      </c>
      <c r="R145">
        <v>58</v>
      </c>
      <c r="S145">
        <v>81</v>
      </c>
      <c r="T145">
        <v>41</v>
      </c>
      <c r="U145">
        <v>68</v>
      </c>
      <c r="V145">
        <v>29</v>
      </c>
      <c r="W145">
        <v>75</v>
      </c>
      <c r="X145">
        <v>94</v>
      </c>
      <c r="Y145">
        <v>142</v>
      </c>
      <c r="Z145">
        <v>142</v>
      </c>
      <c r="AA145">
        <v>27</v>
      </c>
      <c r="AB145">
        <v>99</v>
      </c>
      <c r="AC145">
        <v>290</v>
      </c>
      <c r="AD145">
        <v>50</v>
      </c>
      <c r="AE145">
        <v>193</v>
      </c>
      <c r="AF145">
        <v>26</v>
      </c>
      <c r="AG145">
        <v>105</v>
      </c>
      <c r="AH145">
        <v>109</v>
      </c>
      <c r="AI145">
        <v>191</v>
      </c>
      <c r="AJ145">
        <v>86</v>
      </c>
      <c r="AK145">
        <v>41</v>
      </c>
      <c r="AL145">
        <v>136</v>
      </c>
      <c r="AM145">
        <v>93</v>
      </c>
      <c r="AN145">
        <v>1393</v>
      </c>
      <c r="AO145">
        <v>118</v>
      </c>
      <c r="AP145">
        <v>8</v>
      </c>
      <c r="AQ145">
        <v>43</v>
      </c>
      <c r="AR145">
        <v>41</v>
      </c>
      <c r="AS145">
        <v>68</v>
      </c>
      <c r="AT145">
        <v>439</v>
      </c>
      <c r="AU145">
        <v>157</v>
      </c>
      <c r="AV145">
        <v>16</v>
      </c>
      <c r="AW145">
        <v>160</v>
      </c>
      <c r="AX145">
        <v>743</v>
      </c>
      <c r="AY145">
        <v>13</v>
      </c>
      <c r="AZ145">
        <v>100</v>
      </c>
      <c r="BA145">
        <v>53</v>
      </c>
      <c r="BB145">
        <v>12</v>
      </c>
      <c r="BC145">
        <v>14</v>
      </c>
      <c r="BD145">
        <v>67</v>
      </c>
      <c r="BE145">
        <v>1</v>
      </c>
      <c r="BF145">
        <v>0</v>
      </c>
      <c r="BG145">
        <v>0</v>
      </c>
      <c r="BH145">
        <v>0</v>
      </c>
      <c r="BI145">
        <v>3</v>
      </c>
      <c r="BJ145">
        <v>0</v>
      </c>
      <c r="BK145">
        <v>3</v>
      </c>
      <c r="BL145">
        <v>0</v>
      </c>
      <c r="BM145">
        <v>0</v>
      </c>
      <c r="BN145">
        <v>0</v>
      </c>
      <c r="BO145" s="30">
        <f t="shared" si="29"/>
        <v>88</v>
      </c>
      <c r="BP145">
        <v>80</v>
      </c>
      <c r="BQ145" s="30">
        <f t="shared" si="30"/>
        <v>344</v>
      </c>
      <c r="BR145" s="32">
        <v>11419</v>
      </c>
      <c r="BS145" s="30">
        <f t="shared" si="31"/>
        <v>11419</v>
      </c>
      <c r="BT145" s="30">
        <v>0</v>
      </c>
      <c r="BU145" s="42">
        <v>34454</v>
      </c>
      <c r="BW145">
        <f t="shared" si="33"/>
        <v>129437</v>
      </c>
      <c r="BX145" s="25">
        <f t="shared" si="25"/>
        <v>-1.7727455548557036E-2</v>
      </c>
      <c r="BY145" s="6">
        <v>4838</v>
      </c>
      <c r="BZ145">
        <f t="shared" si="24"/>
        <v>6581</v>
      </c>
      <c r="CA145">
        <f t="shared" si="26"/>
        <v>73309</v>
      </c>
      <c r="CD145">
        <f t="shared" si="34"/>
        <v>36177</v>
      </c>
      <c r="CE145">
        <f t="shared" si="35"/>
        <v>15585</v>
      </c>
      <c r="CF145">
        <f t="shared" si="36"/>
        <v>5216</v>
      </c>
      <c r="CG145">
        <f t="shared" si="37"/>
        <v>3851</v>
      </c>
      <c r="CH145">
        <f t="shared" si="38"/>
        <v>4035</v>
      </c>
      <c r="CZ145" s="88">
        <v>34425</v>
      </c>
      <c r="DA145" s="6">
        <f t="shared" si="27"/>
        <v>11116.666666666666</v>
      </c>
      <c r="DB145" s="6">
        <f t="shared" si="32"/>
        <v>10786.416666666666</v>
      </c>
      <c r="DC145" s="90">
        <f t="shared" si="28"/>
        <v>11419</v>
      </c>
    </row>
    <row r="146" spans="1:107" x14ac:dyDescent="0.3">
      <c r="B146" s="64" t="s">
        <v>223</v>
      </c>
      <c r="C146" s="21" t="s">
        <v>447</v>
      </c>
      <c r="D146">
        <v>33</v>
      </c>
      <c r="E146">
        <v>298</v>
      </c>
      <c r="F146">
        <v>261</v>
      </c>
      <c r="G146">
        <v>35</v>
      </c>
      <c r="H146">
        <v>2470</v>
      </c>
      <c r="I146">
        <v>191</v>
      </c>
      <c r="J146">
        <v>54</v>
      </c>
      <c r="K146">
        <v>8</v>
      </c>
      <c r="L146">
        <v>214</v>
      </c>
      <c r="M146">
        <v>93</v>
      </c>
      <c r="N146">
        <v>156</v>
      </c>
      <c r="O146">
        <v>252</v>
      </c>
      <c r="P146">
        <v>170</v>
      </c>
      <c r="Q146">
        <v>60</v>
      </c>
      <c r="R146">
        <v>62</v>
      </c>
      <c r="S146">
        <v>62</v>
      </c>
      <c r="T146">
        <v>39</v>
      </c>
      <c r="U146">
        <v>59</v>
      </c>
      <c r="V146">
        <v>30</v>
      </c>
      <c r="W146">
        <v>68</v>
      </c>
      <c r="X146">
        <v>82</v>
      </c>
      <c r="Y146">
        <v>129</v>
      </c>
      <c r="Z146">
        <v>100</v>
      </c>
      <c r="AA146">
        <v>15</v>
      </c>
      <c r="AB146">
        <v>88</v>
      </c>
      <c r="AC146">
        <v>249</v>
      </c>
      <c r="AD146">
        <v>45</v>
      </c>
      <c r="AE146">
        <v>158</v>
      </c>
      <c r="AF146">
        <v>38</v>
      </c>
      <c r="AG146">
        <v>71</v>
      </c>
      <c r="AH146">
        <v>78</v>
      </c>
      <c r="AI146">
        <v>170</v>
      </c>
      <c r="AJ146">
        <v>64</v>
      </c>
      <c r="AK146">
        <v>27</v>
      </c>
      <c r="AL146">
        <v>112</v>
      </c>
      <c r="AM146">
        <v>60</v>
      </c>
      <c r="AN146">
        <v>1019</v>
      </c>
      <c r="AO146">
        <v>86</v>
      </c>
      <c r="AP146">
        <v>14</v>
      </c>
      <c r="AQ146">
        <v>37</v>
      </c>
      <c r="AR146">
        <v>31</v>
      </c>
      <c r="AS146">
        <v>52</v>
      </c>
      <c r="AT146">
        <v>375</v>
      </c>
      <c r="AU146">
        <v>136</v>
      </c>
      <c r="AV146">
        <v>10</v>
      </c>
      <c r="AW146">
        <v>120</v>
      </c>
      <c r="AX146">
        <v>548</v>
      </c>
      <c r="AY146">
        <v>14</v>
      </c>
      <c r="AZ146">
        <v>61</v>
      </c>
      <c r="BA146">
        <v>40</v>
      </c>
      <c r="BB146">
        <v>16</v>
      </c>
      <c r="BC146">
        <v>11</v>
      </c>
      <c r="BD146">
        <v>68</v>
      </c>
      <c r="BE146">
        <v>2</v>
      </c>
      <c r="BF146">
        <v>0</v>
      </c>
      <c r="BG146">
        <v>1</v>
      </c>
      <c r="BH146">
        <v>0</v>
      </c>
      <c r="BI146">
        <v>13</v>
      </c>
      <c r="BJ146">
        <v>0</v>
      </c>
      <c r="BK146">
        <v>2</v>
      </c>
      <c r="BL146">
        <v>2</v>
      </c>
      <c r="BM146">
        <v>0</v>
      </c>
      <c r="BN146">
        <v>0</v>
      </c>
      <c r="BO146" s="30">
        <f t="shared" si="29"/>
        <v>99</v>
      </c>
      <c r="BP146">
        <v>46</v>
      </c>
      <c r="BQ146" s="30">
        <f t="shared" si="30"/>
        <v>299</v>
      </c>
      <c r="BR146" s="32">
        <v>9104</v>
      </c>
      <c r="BS146" s="30">
        <f t="shared" si="31"/>
        <v>9104</v>
      </c>
      <c r="BT146" s="30">
        <v>0</v>
      </c>
      <c r="BU146" s="42">
        <v>34482</v>
      </c>
      <c r="BW146">
        <f t="shared" si="33"/>
        <v>127376</v>
      </c>
      <c r="BX146" s="25">
        <f t="shared" si="25"/>
        <v>-2.7768024791243628E-2</v>
      </c>
      <c r="BY146" s="6">
        <v>5626</v>
      </c>
      <c r="BZ146">
        <f t="shared" si="24"/>
        <v>3478</v>
      </c>
      <c r="CA146">
        <f t="shared" si="26"/>
        <v>69819</v>
      </c>
      <c r="CD146">
        <f t="shared" si="34"/>
        <v>35441</v>
      </c>
      <c r="CE146">
        <f t="shared" si="35"/>
        <v>15293</v>
      </c>
      <c r="CF146">
        <f t="shared" si="36"/>
        <v>5138</v>
      </c>
      <c r="CG146">
        <f t="shared" si="37"/>
        <v>3775</v>
      </c>
      <c r="CH146">
        <f t="shared" si="38"/>
        <v>3882</v>
      </c>
      <c r="CZ146" s="88">
        <v>34455</v>
      </c>
      <c r="DA146" s="6">
        <f t="shared" si="27"/>
        <v>11038.444444444445</v>
      </c>
      <c r="DB146" s="6">
        <f t="shared" si="32"/>
        <v>10614.666666666666</v>
      </c>
      <c r="DC146" s="90">
        <f t="shared" si="28"/>
        <v>9104</v>
      </c>
    </row>
    <row r="147" spans="1:107" x14ac:dyDescent="0.3">
      <c r="B147" s="64" t="s">
        <v>224</v>
      </c>
      <c r="C147" s="21" t="s">
        <v>448</v>
      </c>
      <c r="D147">
        <v>39</v>
      </c>
      <c r="E147">
        <v>236</v>
      </c>
      <c r="F147">
        <v>297</v>
      </c>
      <c r="G147">
        <v>19</v>
      </c>
      <c r="H147">
        <v>2583</v>
      </c>
      <c r="I147">
        <v>221</v>
      </c>
      <c r="J147">
        <v>60</v>
      </c>
      <c r="K147">
        <v>9</v>
      </c>
      <c r="L147">
        <v>234</v>
      </c>
      <c r="M147">
        <v>91</v>
      </c>
      <c r="N147">
        <v>146</v>
      </c>
      <c r="O147">
        <v>298</v>
      </c>
      <c r="P147">
        <v>178</v>
      </c>
      <c r="Q147">
        <v>82</v>
      </c>
      <c r="R147">
        <v>69</v>
      </c>
      <c r="S147">
        <v>73</v>
      </c>
      <c r="T147">
        <v>34</v>
      </c>
      <c r="U147">
        <v>64</v>
      </c>
      <c r="V147">
        <v>28</v>
      </c>
      <c r="W147">
        <v>67</v>
      </c>
      <c r="X147">
        <v>71</v>
      </c>
      <c r="Y147">
        <v>154</v>
      </c>
      <c r="Z147">
        <v>123</v>
      </c>
      <c r="AA147">
        <v>21</v>
      </c>
      <c r="AB147">
        <v>99</v>
      </c>
      <c r="AC147">
        <v>226</v>
      </c>
      <c r="AD147">
        <v>57</v>
      </c>
      <c r="AE147">
        <v>172</v>
      </c>
      <c r="AF147">
        <v>14</v>
      </c>
      <c r="AG147">
        <v>74</v>
      </c>
      <c r="AH147">
        <v>82</v>
      </c>
      <c r="AI147">
        <v>188</v>
      </c>
      <c r="AJ147">
        <v>90</v>
      </c>
      <c r="AK147">
        <v>47</v>
      </c>
      <c r="AL147">
        <v>127</v>
      </c>
      <c r="AM147">
        <v>82</v>
      </c>
      <c r="AN147">
        <v>1084</v>
      </c>
      <c r="AO147">
        <v>78</v>
      </c>
      <c r="AP147">
        <v>8</v>
      </c>
      <c r="AQ147">
        <v>62</v>
      </c>
      <c r="AR147">
        <v>25</v>
      </c>
      <c r="AS147">
        <v>73</v>
      </c>
      <c r="AT147">
        <v>402</v>
      </c>
      <c r="AU147">
        <v>139</v>
      </c>
      <c r="AV147">
        <v>17</v>
      </c>
      <c r="AW147">
        <v>153</v>
      </c>
      <c r="AX147">
        <v>508</v>
      </c>
      <c r="AY147">
        <v>12</v>
      </c>
      <c r="AZ147">
        <v>90</v>
      </c>
      <c r="BA147">
        <v>57</v>
      </c>
      <c r="BB147">
        <v>19</v>
      </c>
      <c r="BC147">
        <v>6</v>
      </c>
      <c r="BD147">
        <v>73</v>
      </c>
      <c r="BE147">
        <v>1</v>
      </c>
      <c r="BF147">
        <v>0</v>
      </c>
      <c r="BG147">
        <v>0</v>
      </c>
      <c r="BH147">
        <v>0</v>
      </c>
      <c r="BI147">
        <v>20</v>
      </c>
      <c r="BJ147">
        <v>0</v>
      </c>
      <c r="BK147">
        <v>3</v>
      </c>
      <c r="BL147">
        <v>3</v>
      </c>
      <c r="BM147">
        <v>0</v>
      </c>
      <c r="BN147">
        <v>0</v>
      </c>
      <c r="BO147" s="30">
        <f t="shared" si="29"/>
        <v>106</v>
      </c>
      <c r="BP147">
        <v>109</v>
      </c>
      <c r="BQ147" s="30">
        <f t="shared" si="30"/>
        <v>304</v>
      </c>
      <c r="BR147" s="36">
        <v>9701</v>
      </c>
      <c r="BS147" s="30">
        <f t="shared" si="31"/>
        <v>9701</v>
      </c>
      <c r="BT147" s="30">
        <v>0</v>
      </c>
      <c r="BU147" s="42">
        <v>34510</v>
      </c>
      <c r="BW147">
        <f t="shared" si="33"/>
        <v>127439</v>
      </c>
      <c r="BX147" s="25">
        <f t="shared" si="25"/>
        <v>-2.2909366925559893E-2</v>
      </c>
      <c r="BY147" s="6">
        <v>4669</v>
      </c>
      <c r="BZ147">
        <f t="shared" si="24"/>
        <v>5032</v>
      </c>
      <c r="CA147">
        <f t="shared" si="26"/>
        <v>70111</v>
      </c>
      <c r="CD147">
        <f t="shared" si="34"/>
        <v>35357</v>
      </c>
      <c r="CE147">
        <f t="shared" si="35"/>
        <v>15311</v>
      </c>
      <c r="CF147">
        <f t="shared" si="36"/>
        <v>5134</v>
      </c>
      <c r="CG147">
        <f t="shared" si="37"/>
        <v>3765</v>
      </c>
      <c r="CH147">
        <f t="shared" si="38"/>
        <v>3845</v>
      </c>
      <c r="CZ147" s="88">
        <v>34486</v>
      </c>
      <c r="DA147" s="6">
        <f t="shared" si="27"/>
        <v>10939.222222222223</v>
      </c>
      <c r="DB147" s="6">
        <f t="shared" si="32"/>
        <v>10619.916666666666</v>
      </c>
      <c r="DC147" s="90">
        <f t="shared" si="28"/>
        <v>9701</v>
      </c>
    </row>
    <row r="148" spans="1:107" x14ac:dyDescent="0.3">
      <c r="B148" s="64" t="s">
        <v>225</v>
      </c>
      <c r="C148" s="21" t="s">
        <v>460</v>
      </c>
      <c r="D148">
        <v>49</v>
      </c>
      <c r="E148">
        <v>327</v>
      </c>
      <c r="F148">
        <v>381</v>
      </c>
      <c r="G148">
        <v>55</v>
      </c>
      <c r="H148">
        <v>3435</v>
      </c>
      <c r="I148">
        <v>309</v>
      </c>
      <c r="J148">
        <v>73</v>
      </c>
      <c r="K148">
        <v>17</v>
      </c>
      <c r="L148">
        <v>324</v>
      </c>
      <c r="M148">
        <v>128</v>
      </c>
      <c r="N148">
        <v>225</v>
      </c>
      <c r="O148">
        <v>369</v>
      </c>
      <c r="P148">
        <v>238</v>
      </c>
      <c r="Q148">
        <v>97</v>
      </c>
      <c r="R148">
        <v>75</v>
      </c>
      <c r="S148">
        <v>109</v>
      </c>
      <c r="T148">
        <v>43</v>
      </c>
      <c r="U148">
        <v>85</v>
      </c>
      <c r="V148">
        <v>24</v>
      </c>
      <c r="W148">
        <v>102</v>
      </c>
      <c r="X148">
        <v>119</v>
      </c>
      <c r="Y148">
        <v>187</v>
      </c>
      <c r="Z148">
        <v>174</v>
      </c>
      <c r="AA148">
        <v>32</v>
      </c>
      <c r="AB148">
        <v>107</v>
      </c>
      <c r="AC148">
        <v>283</v>
      </c>
      <c r="AD148">
        <v>53</v>
      </c>
      <c r="AE148">
        <v>207</v>
      </c>
      <c r="AF148">
        <v>37</v>
      </c>
      <c r="AG148">
        <v>108</v>
      </c>
      <c r="AH148">
        <v>124</v>
      </c>
      <c r="AI148">
        <v>252</v>
      </c>
      <c r="AJ148">
        <v>110</v>
      </c>
      <c r="AK148">
        <v>40</v>
      </c>
      <c r="AL148">
        <v>177</v>
      </c>
      <c r="AM148">
        <v>88</v>
      </c>
      <c r="AN148">
        <v>1410</v>
      </c>
      <c r="AO148">
        <v>146</v>
      </c>
      <c r="AP148">
        <v>23</v>
      </c>
      <c r="AQ148">
        <v>66</v>
      </c>
      <c r="AR148">
        <v>39</v>
      </c>
      <c r="AS148">
        <v>89</v>
      </c>
      <c r="AT148">
        <v>518</v>
      </c>
      <c r="AU148">
        <v>189</v>
      </c>
      <c r="AV148">
        <v>19</v>
      </c>
      <c r="AW148">
        <v>212</v>
      </c>
      <c r="AX148">
        <v>553</v>
      </c>
      <c r="AY148">
        <v>13</v>
      </c>
      <c r="AZ148">
        <v>124</v>
      </c>
      <c r="BA148">
        <v>46</v>
      </c>
      <c r="BB148">
        <v>13</v>
      </c>
      <c r="BC148">
        <v>14</v>
      </c>
      <c r="BD148">
        <v>83</v>
      </c>
      <c r="BE148">
        <v>2</v>
      </c>
      <c r="BF148">
        <v>0</v>
      </c>
      <c r="BG148">
        <v>1</v>
      </c>
      <c r="BH148">
        <v>2</v>
      </c>
      <c r="BI148">
        <v>19</v>
      </c>
      <c r="BJ148">
        <v>0</v>
      </c>
      <c r="BK148">
        <v>6</v>
      </c>
      <c r="BL148">
        <v>4</v>
      </c>
      <c r="BM148">
        <v>0</v>
      </c>
      <c r="BN148">
        <v>0</v>
      </c>
      <c r="BO148" s="30">
        <f t="shared" si="29"/>
        <v>131</v>
      </c>
      <c r="BP148">
        <v>99</v>
      </c>
      <c r="BQ148" s="30">
        <f t="shared" si="30"/>
        <v>385</v>
      </c>
      <c r="BR148" s="24">
        <v>12638</v>
      </c>
      <c r="BS148" s="30">
        <f t="shared" si="31"/>
        <v>12638</v>
      </c>
      <c r="BT148" s="30">
        <v>0</v>
      </c>
      <c r="BU148" s="42">
        <v>34545</v>
      </c>
      <c r="BW148">
        <f t="shared" si="33"/>
        <v>127125</v>
      </c>
      <c r="BX148" s="25">
        <f t="shared" si="25"/>
        <v>-4.0884536455818465E-2</v>
      </c>
      <c r="BY148" s="6">
        <v>5758</v>
      </c>
      <c r="BZ148">
        <f t="shared" si="24"/>
        <v>6880</v>
      </c>
      <c r="CA148">
        <f t="shared" si="26"/>
        <v>68178</v>
      </c>
      <c r="CD148">
        <f t="shared" si="34"/>
        <v>35093</v>
      </c>
      <c r="CE148">
        <f t="shared" si="35"/>
        <v>15195</v>
      </c>
      <c r="CF148">
        <f t="shared" si="36"/>
        <v>5077</v>
      </c>
      <c r="CG148">
        <f t="shared" si="37"/>
        <v>3755</v>
      </c>
      <c r="CH148">
        <f t="shared" si="38"/>
        <v>3839</v>
      </c>
      <c r="CZ148" s="88">
        <v>34516</v>
      </c>
      <c r="DA148" s="6">
        <f t="shared" si="27"/>
        <v>10994.388888888889</v>
      </c>
      <c r="DB148" s="6">
        <f t="shared" si="32"/>
        <v>10593.75</v>
      </c>
      <c r="DC148" s="90">
        <f t="shared" si="28"/>
        <v>12638</v>
      </c>
    </row>
    <row r="149" spans="1:107" x14ac:dyDescent="0.3">
      <c r="B149" s="64" t="s">
        <v>226</v>
      </c>
      <c r="C149" s="21" t="s">
        <v>438</v>
      </c>
      <c r="D149">
        <v>58</v>
      </c>
      <c r="E149">
        <v>292</v>
      </c>
      <c r="F149">
        <v>313</v>
      </c>
      <c r="G149">
        <v>38</v>
      </c>
      <c r="H149">
        <v>2937</v>
      </c>
      <c r="I149">
        <v>286</v>
      </c>
      <c r="J149">
        <v>54</v>
      </c>
      <c r="K149">
        <v>14</v>
      </c>
      <c r="L149">
        <v>285</v>
      </c>
      <c r="M149">
        <v>123</v>
      </c>
      <c r="N149">
        <v>227</v>
      </c>
      <c r="O149">
        <v>341</v>
      </c>
      <c r="P149">
        <v>248</v>
      </c>
      <c r="Q149">
        <v>82</v>
      </c>
      <c r="R149">
        <v>73</v>
      </c>
      <c r="S149">
        <v>102</v>
      </c>
      <c r="T149">
        <v>56</v>
      </c>
      <c r="U149">
        <v>82</v>
      </c>
      <c r="V149">
        <v>15</v>
      </c>
      <c r="W149">
        <v>80</v>
      </c>
      <c r="X149">
        <v>113</v>
      </c>
      <c r="Y149">
        <v>152</v>
      </c>
      <c r="Z149">
        <v>157</v>
      </c>
      <c r="AA149">
        <v>31</v>
      </c>
      <c r="AB149">
        <v>99</v>
      </c>
      <c r="AC149">
        <v>234</v>
      </c>
      <c r="AD149">
        <v>56</v>
      </c>
      <c r="AE149">
        <v>168</v>
      </c>
      <c r="AF149">
        <v>34</v>
      </c>
      <c r="AG149">
        <v>92</v>
      </c>
      <c r="AH149">
        <v>103</v>
      </c>
      <c r="AI149">
        <v>235</v>
      </c>
      <c r="AJ149">
        <v>91</v>
      </c>
      <c r="AK149">
        <v>39</v>
      </c>
      <c r="AL149">
        <v>146</v>
      </c>
      <c r="AM149">
        <v>95</v>
      </c>
      <c r="AN149">
        <v>1381</v>
      </c>
      <c r="AO149">
        <v>120</v>
      </c>
      <c r="AP149">
        <v>16</v>
      </c>
      <c r="AQ149">
        <v>67</v>
      </c>
      <c r="AR149">
        <v>44</v>
      </c>
      <c r="AS149">
        <v>88</v>
      </c>
      <c r="AT149">
        <v>443</v>
      </c>
      <c r="AU149">
        <v>161</v>
      </c>
      <c r="AV149">
        <v>17</v>
      </c>
      <c r="AW149">
        <v>186</v>
      </c>
      <c r="AX149">
        <v>463</v>
      </c>
      <c r="AY149">
        <v>14</v>
      </c>
      <c r="AZ149">
        <v>101</v>
      </c>
      <c r="BA149">
        <v>59</v>
      </c>
      <c r="BB149">
        <v>15</v>
      </c>
      <c r="BC149">
        <v>21</v>
      </c>
      <c r="BD149">
        <v>75</v>
      </c>
      <c r="BE149">
        <v>0</v>
      </c>
      <c r="BF149">
        <v>0</v>
      </c>
      <c r="BG149">
        <v>0</v>
      </c>
      <c r="BH149">
        <v>2</v>
      </c>
      <c r="BI149">
        <v>24</v>
      </c>
      <c r="BJ149">
        <v>0</v>
      </c>
      <c r="BK149">
        <v>1</v>
      </c>
      <c r="BL149">
        <v>0</v>
      </c>
      <c r="BM149">
        <v>0</v>
      </c>
      <c r="BN149">
        <v>0</v>
      </c>
      <c r="BO149" s="30">
        <f t="shared" si="29"/>
        <v>123</v>
      </c>
      <c r="BP149">
        <v>92</v>
      </c>
      <c r="BQ149" s="30">
        <f t="shared" si="30"/>
        <v>309</v>
      </c>
      <c r="BR149" s="24">
        <v>11250</v>
      </c>
      <c r="BS149" s="30">
        <f t="shared" si="31"/>
        <v>11250</v>
      </c>
      <c r="BT149" s="30">
        <v>0</v>
      </c>
      <c r="BU149" s="42">
        <f>DATEVALUE("8-27-94")</f>
        <v>34573</v>
      </c>
      <c r="BW149">
        <f t="shared" si="33"/>
        <v>127211</v>
      </c>
      <c r="BX149" s="25">
        <f t="shared" si="25"/>
        <v>-1.2214250217418288E-2</v>
      </c>
      <c r="BY149" s="6">
        <v>8324</v>
      </c>
      <c r="BZ149">
        <f t="shared" si="24"/>
        <v>2926</v>
      </c>
      <c r="CA149">
        <f t="shared" si="26"/>
        <v>62302</v>
      </c>
      <c r="CD149">
        <f t="shared" si="34"/>
        <v>34855</v>
      </c>
      <c r="CE149">
        <f t="shared" si="35"/>
        <v>15282</v>
      </c>
      <c r="CF149">
        <f t="shared" si="36"/>
        <v>5043</v>
      </c>
      <c r="CG149">
        <f t="shared" si="37"/>
        <v>3760</v>
      </c>
      <c r="CH149">
        <f t="shared" si="38"/>
        <v>3812</v>
      </c>
      <c r="CZ149" s="88">
        <v>34547</v>
      </c>
      <c r="DA149" s="6">
        <f t="shared" si="27"/>
        <v>10913.277777777777</v>
      </c>
      <c r="DB149" s="6">
        <f t="shared" si="32"/>
        <v>10600.916666666666</v>
      </c>
      <c r="DC149" s="90">
        <f t="shared" si="28"/>
        <v>11250</v>
      </c>
    </row>
    <row r="150" spans="1:107" x14ac:dyDescent="0.3">
      <c r="B150" s="64" t="s">
        <v>227</v>
      </c>
      <c r="C150" s="21" t="s">
        <v>439</v>
      </c>
      <c r="D150">
        <v>62</v>
      </c>
      <c r="E150">
        <v>322</v>
      </c>
      <c r="F150">
        <v>316</v>
      </c>
      <c r="G150">
        <v>46</v>
      </c>
      <c r="H150">
        <v>3230</v>
      </c>
      <c r="I150">
        <v>297</v>
      </c>
      <c r="J150">
        <v>87</v>
      </c>
      <c r="K150">
        <v>8</v>
      </c>
      <c r="L150">
        <v>272</v>
      </c>
      <c r="M150">
        <v>131</v>
      </c>
      <c r="N150">
        <v>221</v>
      </c>
      <c r="O150">
        <v>388</v>
      </c>
      <c r="P150">
        <v>242</v>
      </c>
      <c r="Q150">
        <v>87</v>
      </c>
      <c r="R150">
        <v>78</v>
      </c>
      <c r="S150">
        <v>81</v>
      </c>
      <c r="T150">
        <v>40</v>
      </c>
      <c r="U150">
        <v>72</v>
      </c>
      <c r="V150">
        <v>27</v>
      </c>
      <c r="W150">
        <v>92</v>
      </c>
      <c r="X150">
        <v>103</v>
      </c>
      <c r="Y150">
        <v>211</v>
      </c>
      <c r="Z150">
        <v>187</v>
      </c>
      <c r="AA150">
        <v>31</v>
      </c>
      <c r="AB150">
        <v>109</v>
      </c>
      <c r="AC150">
        <v>233</v>
      </c>
      <c r="AD150">
        <v>53</v>
      </c>
      <c r="AE150">
        <v>211</v>
      </c>
      <c r="AF150">
        <v>34</v>
      </c>
      <c r="AG150">
        <v>97</v>
      </c>
      <c r="AH150">
        <v>130</v>
      </c>
      <c r="AI150">
        <v>240</v>
      </c>
      <c r="AJ150">
        <v>105</v>
      </c>
      <c r="AK150">
        <v>40</v>
      </c>
      <c r="AL150">
        <v>152</v>
      </c>
      <c r="AM150">
        <v>84</v>
      </c>
      <c r="AN150">
        <v>1319</v>
      </c>
      <c r="AO150">
        <v>141</v>
      </c>
      <c r="AP150">
        <v>9</v>
      </c>
      <c r="AQ150">
        <v>60</v>
      </c>
      <c r="AR150">
        <v>34</v>
      </c>
      <c r="AS150">
        <v>72</v>
      </c>
      <c r="AT150">
        <v>446</v>
      </c>
      <c r="AU150">
        <v>199</v>
      </c>
      <c r="AV150">
        <v>20</v>
      </c>
      <c r="AW150">
        <v>170</v>
      </c>
      <c r="AX150">
        <v>396</v>
      </c>
      <c r="AY150">
        <v>18</v>
      </c>
      <c r="AZ150">
        <v>130</v>
      </c>
      <c r="BA150">
        <v>49</v>
      </c>
      <c r="BB150">
        <v>23</v>
      </c>
      <c r="BC150">
        <v>20</v>
      </c>
      <c r="BD150">
        <v>63</v>
      </c>
      <c r="BE150">
        <v>1</v>
      </c>
      <c r="BF150">
        <v>0</v>
      </c>
      <c r="BG150">
        <v>1</v>
      </c>
      <c r="BH150">
        <v>0</v>
      </c>
      <c r="BI150">
        <v>17</v>
      </c>
      <c r="BJ150">
        <v>0</v>
      </c>
      <c r="BK150">
        <v>2</v>
      </c>
      <c r="BL150">
        <v>8</v>
      </c>
      <c r="BM150">
        <v>0</v>
      </c>
      <c r="BN150">
        <v>0</v>
      </c>
      <c r="BO150" s="30">
        <f t="shared" si="29"/>
        <v>112</v>
      </c>
      <c r="BP150">
        <v>80</v>
      </c>
      <c r="BQ150" s="30">
        <f t="shared" si="30"/>
        <v>363</v>
      </c>
      <c r="BR150" s="24">
        <v>11760</v>
      </c>
      <c r="BS150" s="30">
        <f t="shared" si="31"/>
        <v>11760</v>
      </c>
      <c r="BT150" s="30">
        <v>0</v>
      </c>
      <c r="BU150" s="42">
        <f>DATEVALUE("9-27-94")</f>
        <v>34604</v>
      </c>
      <c r="BW150">
        <f t="shared" si="33"/>
        <v>126898</v>
      </c>
      <c r="BX150" s="25">
        <f t="shared" si="25"/>
        <v>-1.0757885218042107E-2</v>
      </c>
      <c r="BY150" s="6">
        <v>5140</v>
      </c>
      <c r="BZ150">
        <f t="shared" si="24"/>
        <v>6620</v>
      </c>
      <c r="CA150">
        <f t="shared" si="26"/>
        <v>58994</v>
      </c>
      <c r="CD150">
        <f t="shared" si="34"/>
        <v>34669</v>
      </c>
      <c r="CE150">
        <f t="shared" si="35"/>
        <v>15183</v>
      </c>
      <c r="CF150">
        <f t="shared" si="36"/>
        <v>5010</v>
      </c>
      <c r="CG150">
        <f t="shared" si="37"/>
        <v>3736</v>
      </c>
      <c r="CH150">
        <f t="shared" si="38"/>
        <v>3856</v>
      </c>
      <c r="CZ150" s="88">
        <v>34578</v>
      </c>
      <c r="DA150" s="6">
        <f t="shared" si="27"/>
        <v>10870.472222222223</v>
      </c>
      <c r="DB150" s="6">
        <f t="shared" si="32"/>
        <v>10574.833333333334</v>
      </c>
      <c r="DC150" s="90">
        <f t="shared" si="28"/>
        <v>11760</v>
      </c>
    </row>
    <row r="151" spans="1:107" x14ac:dyDescent="0.3">
      <c r="B151" s="64" t="s">
        <v>228</v>
      </c>
      <c r="C151" s="21" t="s">
        <v>440</v>
      </c>
      <c r="D151">
        <v>73</v>
      </c>
      <c r="E151">
        <v>411</v>
      </c>
      <c r="F151">
        <v>408</v>
      </c>
      <c r="G151">
        <v>47</v>
      </c>
      <c r="H151">
        <v>3709</v>
      </c>
      <c r="I151">
        <v>378</v>
      </c>
      <c r="J151">
        <v>86</v>
      </c>
      <c r="K151">
        <v>14</v>
      </c>
      <c r="L151">
        <v>335</v>
      </c>
      <c r="M151">
        <v>169</v>
      </c>
      <c r="N151">
        <v>217</v>
      </c>
      <c r="O151">
        <v>486</v>
      </c>
      <c r="P151">
        <v>285</v>
      </c>
      <c r="Q151">
        <v>71</v>
      </c>
      <c r="R151">
        <v>62</v>
      </c>
      <c r="S151">
        <v>106</v>
      </c>
      <c r="T151">
        <v>45</v>
      </c>
      <c r="U151">
        <v>74</v>
      </c>
      <c r="V151">
        <v>31</v>
      </c>
      <c r="W151">
        <v>105</v>
      </c>
      <c r="X151">
        <v>128</v>
      </c>
      <c r="Y151">
        <v>198</v>
      </c>
      <c r="Z151">
        <v>210</v>
      </c>
      <c r="AA151">
        <v>38</v>
      </c>
      <c r="AB151">
        <v>121</v>
      </c>
      <c r="AC151">
        <v>303</v>
      </c>
      <c r="AD151">
        <v>63</v>
      </c>
      <c r="AE151">
        <v>230</v>
      </c>
      <c r="AF151">
        <v>42</v>
      </c>
      <c r="AG151">
        <v>110</v>
      </c>
      <c r="AH151">
        <v>124</v>
      </c>
      <c r="AI151">
        <v>263</v>
      </c>
      <c r="AJ151">
        <v>129</v>
      </c>
      <c r="AK151">
        <v>37</v>
      </c>
      <c r="AL151">
        <v>206</v>
      </c>
      <c r="AM151">
        <v>128</v>
      </c>
      <c r="AN151">
        <v>1618</v>
      </c>
      <c r="AO151">
        <v>159</v>
      </c>
      <c r="AP151">
        <v>17</v>
      </c>
      <c r="AQ151">
        <v>90</v>
      </c>
      <c r="AR151">
        <v>50</v>
      </c>
      <c r="AS151">
        <v>87</v>
      </c>
      <c r="AT151">
        <v>557</v>
      </c>
      <c r="AU151">
        <v>203</v>
      </c>
      <c r="AV151">
        <v>30</v>
      </c>
      <c r="AW151">
        <v>253</v>
      </c>
      <c r="AX151">
        <v>601</v>
      </c>
      <c r="AY151">
        <v>13</v>
      </c>
      <c r="AZ151">
        <v>132</v>
      </c>
      <c r="BA151">
        <v>44</v>
      </c>
      <c r="BB151">
        <v>15</v>
      </c>
      <c r="BC151">
        <v>31</v>
      </c>
      <c r="BD151">
        <v>90</v>
      </c>
      <c r="BE151">
        <v>3</v>
      </c>
      <c r="BF151">
        <v>0</v>
      </c>
      <c r="BG151">
        <v>0</v>
      </c>
      <c r="BH151">
        <v>1</v>
      </c>
      <c r="BI151">
        <v>15</v>
      </c>
      <c r="BJ151">
        <v>0</v>
      </c>
      <c r="BK151">
        <v>4</v>
      </c>
      <c r="BL151">
        <v>0</v>
      </c>
      <c r="BM151">
        <v>0</v>
      </c>
      <c r="BN151">
        <v>0</v>
      </c>
      <c r="BO151" s="30">
        <f t="shared" si="29"/>
        <v>144</v>
      </c>
      <c r="BP151">
        <v>98</v>
      </c>
      <c r="BQ151" s="30">
        <f t="shared" si="30"/>
        <v>472</v>
      </c>
      <c r="BR151" s="37">
        <v>14025</v>
      </c>
      <c r="BS151" s="30">
        <f t="shared" si="31"/>
        <v>14025</v>
      </c>
      <c r="BT151" s="30">
        <v>0</v>
      </c>
      <c r="BU151" s="42">
        <f>DATEVALUE("10-29-94")</f>
        <v>34636</v>
      </c>
      <c r="BW151">
        <f t="shared" si="33"/>
        <v>126898</v>
      </c>
      <c r="BX151" s="25">
        <f t="shared" si="25"/>
        <v>-5.727538412116373E-3</v>
      </c>
      <c r="BY151" s="6">
        <v>8357</v>
      </c>
      <c r="BZ151">
        <f t="shared" si="24"/>
        <v>5668</v>
      </c>
      <c r="CA151">
        <f t="shared" si="26"/>
        <v>54379</v>
      </c>
      <c r="CD151">
        <f t="shared" si="34"/>
        <v>34454</v>
      </c>
      <c r="CE151">
        <f t="shared" si="35"/>
        <v>15073</v>
      </c>
      <c r="CF151">
        <f t="shared" si="36"/>
        <v>5075</v>
      </c>
      <c r="CG151">
        <f t="shared" si="37"/>
        <v>3741</v>
      </c>
      <c r="CH151">
        <f t="shared" si="38"/>
        <v>3964</v>
      </c>
      <c r="CZ151" s="88">
        <v>34608</v>
      </c>
      <c r="DA151" s="6">
        <f t="shared" si="27"/>
        <v>10933.138888888889</v>
      </c>
      <c r="DB151" s="6">
        <f t="shared" si="32"/>
        <v>10574.833333333334</v>
      </c>
      <c r="DC151" s="90">
        <f t="shared" si="28"/>
        <v>14025</v>
      </c>
    </row>
    <row r="152" spans="1:107" x14ac:dyDescent="0.3">
      <c r="B152" s="64" t="s">
        <v>229</v>
      </c>
      <c r="C152" s="21" t="s">
        <v>441</v>
      </c>
      <c r="D152">
        <v>49</v>
      </c>
      <c r="E152">
        <v>239</v>
      </c>
      <c r="F152">
        <v>256</v>
      </c>
      <c r="G152">
        <v>27</v>
      </c>
      <c r="H152">
        <v>2225</v>
      </c>
      <c r="I152">
        <v>217</v>
      </c>
      <c r="J152">
        <v>52</v>
      </c>
      <c r="K152">
        <v>16</v>
      </c>
      <c r="L152">
        <v>193</v>
      </c>
      <c r="M152">
        <v>87</v>
      </c>
      <c r="N152">
        <v>142</v>
      </c>
      <c r="O152">
        <v>303</v>
      </c>
      <c r="P152">
        <v>184</v>
      </c>
      <c r="Q152">
        <v>53</v>
      </c>
      <c r="R152">
        <v>44</v>
      </c>
      <c r="S152">
        <v>69</v>
      </c>
      <c r="T152">
        <v>31</v>
      </c>
      <c r="U152">
        <v>52</v>
      </c>
      <c r="V152">
        <v>20</v>
      </c>
      <c r="W152">
        <v>60</v>
      </c>
      <c r="X152">
        <v>92</v>
      </c>
      <c r="Y152">
        <v>107</v>
      </c>
      <c r="Z152">
        <v>112</v>
      </c>
      <c r="AA152">
        <v>20</v>
      </c>
      <c r="AB152">
        <v>81</v>
      </c>
      <c r="AC152">
        <v>215</v>
      </c>
      <c r="AD152">
        <v>37</v>
      </c>
      <c r="AE152">
        <v>160</v>
      </c>
      <c r="AF152">
        <v>35</v>
      </c>
      <c r="AG152">
        <v>66</v>
      </c>
      <c r="AH152">
        <v>66</v>
      </c>
      <c r="AI152">
        <v>172</v>
      </c>
      <c r="AJ152">
        <v>71</v>
      </c>
      <c r="AK152">
        <v>18</v>
      </c>
      <c r="AL152">
        <v>121</v>
      </c>
      <c r="AM152">
        <v>64</v>
      </c>
      <c r="AN152">
        <v>955</v>
      </c>
      <c r="AO152">
        <v>91</v>
      </c>
      <c r="AP152">
        <v>5</v>
      </c>
      <c r="AQ152">
        <v>38</v>
      </c>
      <c r="AR152">
        <v>31</v>
      </c>
      <c r="AS152">
        <v>53</v>
      </c>
      <c r="AT152">
        <v>333</v>
      </c>
      <c r="AU152">
        <v>135</v>
      </c>
      <c r="AV152">
        <v>9</v>
      </c>
      <c r="AW152">
        <v>122</v>
      </c>
      <c r="AX152">
        <v>372</v>
      </c>
      <c r="AY152">
        <v>8</v>
      </c>
      <c r="AZ152">
        <v>61</v>
      </c>
      <c r="BA152">
        <v>30</v>
      </c>
      <c r="BB152">
        <v>13</v>
      </c>
      <c r="BC152">
        <v>13</v>
      </c>
      <c r="BD152">
        <v>62</v>
      </c>
      <c r="BE152">
        <v>3</v>
      </c>
      <c r="BF152">
        <v>0</v>
      </c>
      <c r="BG152">
        <v>0</v>
      </c>
      <c r="BH152">
        <v>2</v>
      </c>
      <c r="BI152">
        <v>11</v>
      </c>
      <c r="BJ152">
        <v>0</v>
      </c>
      <c r="BK152">
        <v>3</v>
      </c>
      <c r="BL152">
        <v>1</v>
      </c>
      <c r="BM152">
        <v>0</v>
      </c>
      <c r="BN152">
        <v>0</v>
      </c>
      <c r="BO152" s="30">
        <f t="shared" si="29"/>
        <v>95</v>
      </c>
      <c r="BP152">
        <v>80</v>
      </c>
      <c r="BQ152" s="30">
        <f t="shared" si="30"/>
        <v>313</v>
      </c>
      <c r="BR152" s="37">
        <v>8500</v>
      </c>
      <c r="BS152" s="30">
        <f t="shared" si="31"/>
        <v>8500</v>
      </c>
      <c r="BT152" s="30">
        <v>0</v>
      </c>
      <c r="BU152" s="42">
        <f>DATEVALUE("11-26-94")</f>
        <v>34664</v>
      </c>
      <c r="BW152">
        <f t="shared" si="33"/>
        <v>126955</v>
      </c>
      <c r="BX152" s="25">
        <f t="shared" si="25"/>
        <v>-2.0673175179612979E-3</v>
      </c>
      <c r="BY152" s="6">
        <v>6381</v>
      </c>
      <c r="BZ152">
        <f t="shared" si="24"/>
        <v>2119</v>
      </c>
      <c r="CA152">
        <f t="shared" si="26"/>
        <v>51452</v>
      </c>
      <c r="CD152">
        <f t="shared" si="34"/>
        <v>34242</v>
      </c>
      <c r="CE152">
        <f t="shared" si="35"/>
        <v>14972</v>
      </c>
      <c r="CF152">
        <f t="shared" si="36"/>
        <v>5057</v>
      </c>
      <c r="CG152">
        <f t="shared" si="37"/>
        <v>3740</v>
      </c>
      <c r="CH152">
        <f t="shared" si="38"/>
        <v>4033</v>
      </c>
      <c r="CZ152" s="88">
        <v>34639</v>
      </c>
      <c r="DA152" s="6">
        <f t="shared" si="27"/>
        <v>10834.333333333334</v>
      </c>
      <c r="DB152" s="6">
        <f t="shared" si="32"/>
        <v>10579.583333333334</v>
      </c>
      <c r="DC152" s="90">
        <f t="shared" si="28"/>
        <v>8500</v>
      </c>
    </row>
    <row r="153" spans="1:107" x14ac:dyDescent="0.3">
      <c r="B153" s="64" t="s">
        <v>230</v>
      </c>
      <c r="C153" s="21" t="s">
        <v>442</v>
      </c>
      <c r="D153">
        <v>37</v>
      </c>
      <c r="E153">
        <v>250</v>
      </c>
      <c r="F153">
        <v>274</v>
      </c>
      <c r="G153">
        <v>43</v>
      </c>
      <c r="H153">
        <v>2671</v>
      </c>
      <c r="I153">
        <v>246</v>
      </c>
      <c r="J153">
        <v>53</v>
      </c>
      <c r="K153">
        <v>6</v>
      </c>
      <c r="L153">
        <v>264</v>
      </c>
      <c r="M153">
        <v>114</v>
      </c>
      <c r="N153">
        <v>186</v>
      </c>
      <c r="O153">
        <v>343</v>
      </c>
      <c r="P153">
        <v>193</v>
      </c>
      <c r="Q153">
        <v>78</v>
      </c>
      <c r="R153">
        <v>63</v>
      </c>
      <c r="S153">
        <v>91</v>
      </c>
      <c r="T153">
        <v>37</v>
      </c>
      <c r="U153">
        <v>52</v>
      </c>
      <c r="V153">
        <v>19</v>
      </c>
      <c r="W153">
        <v>82</v>
      </c>
      <c r="X153">
        <v>94</v>
      </c>
      <c r="Y153">
        <v>144</v>
      </c>
      <c r="Z153">
        <v>124</v>
      </c>
      <c r="AA153">
        <v>13</v>
      </c>
      <c r="AB153">
        <v>86</v>
      </c>
      <c r="AC153">
        <v>219</v>
      </c>
      <c r="AD153">
        <v>46</v>
      </c>
      <c r="AE153">
        <v>164</v>
      </c>
      <c r="AF153">
        <v>32</v>
      </c>
      <c r="AG153">
        <v>96</v>
      </c>
      <c r="AH153">
        <v>92</v>
      </c>
      <c r="AI153">
        <v>195</v>
      </c>
      <c r="AJ153">
        <v>95</v>
      </c>
      <c r="AK153">
        <v>32</v>
      </c>
      <c r="AL153">
        <v>128</v>
      </c>
      <c r="AM153">
        <v>58</v>
      </c>
      <c r="AN153">
        <v>1159</v>
      </c>
      <c r="AO153">
        <v>104</v>
      </c>
      <c r="AP153">
        <v>21</v>
      </c>
      <c r="AQ153">
        <v>49</v>
      </c>
      <c r="AR153">
        <v>32</v>
      </c>
      <c r="AS153">
        <v>43</v>
      </c>
      <c r="AT153">
        <v>402</v>
      </c>
      <c r="AU153">
        <v>162</v>
      </c>
      <c r="AV153">
        <v>18</v>
      </c>
      <c r="AW153">
        <v>179</v>
      </c>
      <c r="AX153">
        <v>540</v>
      </c>
      <c r="AY153">
        <v>5</v>
      </c>
      <c r="AZ153">
        <v>101</v>
      </c>
      <c r="BA153">
        <v>45</v>
      </c>
      <c r="BB153">
        <v>10</v>
      </c>
      <c r="BC153">
        <v>16</v>
      </c>
      <c r="BD153">
        <v>86</v>
      </c>
      <c r="BE153">
        <v>2</v>
      </c>
      <c r="BF153">
        <v>1</v>
      </c>
      <c r="BG153">
        <v>0</v>
      </c>
      <c r="BH153">
        <v>0</v>
      </c>
      <c r="BI153">
        <v>10</v>
      </c>
      <c r="BJ153">
        <v>0</v>
      </c>
      <c r="BK153">
        <v>2</v>
      </c>
      <c r="BL153">
        <v>3</v>
      </c>
      <c r="BM153">
        <v>0</v>
      </c>
      <c r="BN153">
        <v>0</v>
      </c>
      <c r="BO153" s="30">
        <f t="shared" si="29"/>
        <v>120</v>
      </c>
      <c r="BP153">
        <v>127</v>
      </c>
      <c r="BQ153" s="30">
        <f t="shared" si="30"/>
        <v>366</v>
      </c>
      <c r="BR153" s="24">
        <v>10203</v>
      </c>
      <c r="BS153" s="30">
        <f t="shared" si="31"/>
        <v>10203</v>
      </c>
      <c r="BT153" s="30">
        <v>0</v>
      </c>
      <c r="BU153" s="42">
        <f>DATEVALUE("12-31-94")</f>
        <v>34699</v>
      </c>
      <c r="BW153">
        <f t="shared" si="33"/>
        <v>128872</v>
      </c>
      <c r="BX153" s="25">
        <f t="shared" si="25"/>
        <v>7.205939820242202E-3</v>
      </c>
      <c r="BY153" s="6">
        <v>6272</v>
      </c>
      <c r="BZ153">
        <f t="shared" ref="BZ153:BZ216" si="39">BR153-BY153</f>
        <v>3931</v>
      </c>
      <c r="CA153">
        <f t="shared" si="26"/>
        <v>55070</v>
      </c>
      <c r="CD153">
        <f t="shared" si="34"/>
        <v>34643</v>
      </c>
      <c r="CE153">
        <f t="shared" si="35"/>
        <v>15184</v>
      </c>
      <c r="CF153">
        <f t="shared" si="36"/>
        <v>5135</v>
      </c>
      <c r="CG153">
        <f t="shared" si="37"/>
        <v>3745</v>
      </c>
      <c r="CH153">
        <f t="shared" si="38"/>
        <v>4124</v>
      </c>
      <c r="CZ153" s="88">
        <v>34669</v>
      </c>
      <c r="DA153" s="6">
        <f t="shared" si="27"/>
        <v>10882.611111111111</v>
      </c>
      <c r="DB153" s="6">
        <f t="shared" si="32"/>
        <v>10739.333333333334</v>
      </c>
      <c r="DC153" s="90">
        <f t="shared" si="28"/>
        <v>10203</v>
      </c>
    </row>
    <row r="154" spans="1:107" x14ac:dyDescent="0.3">
      <c r="B154" s="64" t="s">
        <v>231</v>
      </c>
      <c r="C154" s="21" t="s">
        <v>443</v>
      </c>
      <c r="D154">
        <v>34</v>
      </c>
      <c r="E154">
        <v>275</v>
      </c>
      <c r="F154">
        <v>305</v>
      </c>
      <c r="G154">
        <v>48</v>
      </c>
      <c r="H154">
        <v>2539</v>
      </c>
      <c r="I154">
        <v>234</v>
      </c>
      <c r="J154">
        <v>71</v>
      </c>
      <c r="K154">
        <v>16</v>
      </c>
      <c r="L154">
        <v>230</v>
      </c>
      <c r="M154">
        <v>89</v>
      </c>
      <c r="N154">
        <v>157</v>
      </c>
      <c r="O154">
        <v>370</v>
      </c>
      <c r="P154">
        <v>155</v>
      </c>
      <c r="Q154">
        <v>67</v>
      </c>
      <c r="R154">
        <v>46</v>
      </c>
      <c r="S154">
        <v>83</v>
      </c>
      <c r="T154">
        <v>33</v>
      </c>
      <c r="U154">
        <v>61</v>
      </c>
      <c r="V154">
        <v>28</v>
      </c>
      <c r="W154">
        <v>87</v>
      </c>
      <c r="X154">
        <v>89</v>
      </c>
      <c r="Y154">
        <v>133</v>
      </c>
      <c r="Z154">
        <v>84</v>
      </c>
      <c r="AA154">
        <v>27</v>
      </c>
      <c r="AB154">
        <v>81</v>
      </c>
      <c r="AC154">
        <v>240</v>
      </c>
      <c r="AD154">
        <v>28</v>
      </c>
      <c r="AE154">
        <v>181</v>
      </c>
      <c r="AF154">
        <v>27</v>
      </c>
      <c r="AG154">
        <v>93</v>
      </c>
      <c r="AH154">
        <v>75</v>
      </c>
      <c r="AI154">
        <v>180</v>
      </c>
      <c r="AJ154">
        <v>67</v>
      </c>
      <c r="AK154">
        <v>26</v>
      </c>
      <c r="AL154">
        <v>120</v>
      </c>
      <c r="AM154">
        <v>59</v>
      </c>
      <c r="AN154">
        <v>1075</v>
      </c>
      <c r="AO154">
        <v>111</v>
      </c>
      <c r="AP154">
        <v>20</v>
      </c>
      <c r="AQ154">
        <v>51</v>
      </c>
      <c r="AR154">
        <v>36</v>
      </c>
      <c r="AS154">
        <v>51</v>
      </c>
      <c r="AT154">
        <v>421</v>
      </c>
      <c r="AU154">
        <v>150</v>
      </c>
      <c r="AV154">
        <v>13</v>
      </c>
      <c r="AW154">
        <v>157</v>
      </c>
      <c r="AX154">
        <v>434</v>
      </c>
      <c r="AY154">
        <v>10</v>
      </c>
      <c r="AZ154">
        <v>81</v>
      </c>
      <c r="BA154">
        <v>52</v>
      </c>
      <c r="BB154">
        <v>8</v>
      </c>
      <c r="BC154">
        <v>22</v>
      </c>
      <c r="BD154">
        <v>63</v>
      </c>
      <c r="BE154">
        <v>0</v>
      </c>
      <c r="BF154">
        <v>1</v>
      </c>
      <c r="BG154">
        <v>0</v>
      </c>
      <c r="BH154">
        <v>0</v>
      </c>
      <c r="BI154">
        <v>12</v>
      </c>
      <c r="BJ154">
        <v>0</v>
      </c>
      <c r="BK154">
        <v>2</v>
      </c>
      <c r="BL154">
        <v>2</v>
      </c>
      <c r="BM154">
        <v>0</v>
      </c>
      <c r="BN154">
        <v>0</v>
      </c>
      <c r="BO154" s="30">
        <f t="shared" si="29"/>
        <v>102</v>
      </c>
      <c r="BP154">
        <v>131</v>
      </c>
      <c r="BQ154" s="30">
        <f t="shared" si="30"/>
        <v>340</v>
      </c>
      <c r="BR154" s="24">
        <v>9681</v>
      </c>
      <c r="BS154" s="30">
        <f t="shared" si="31"/>
        <v>9681</v>
      </c>
      <c r="BT154" s="30">
        <v>0</v>
      </c>
      <c r="BU154" s="42">
        <f>DATEVALUE("01-28-95")</f>
        <v>34727</v>
      </c>
      <c r="BW154">
        <f t="shared" si="33"/>
        <v>126816</v>
      </c>
      <c r="BX154" s="25">
        <f t="shared" si="25"/>
        <v>-1.2544091195776597E-2</v>
      </c>
      <c r="BY154" s="6">
        <v>4915</v>
      </c>
      <c r="BZ154">
        <f t="shared" si="39"/>
        <v>4766</v>
      </c>
      <c r="CA154">
        <f t="shared" si="26"/>
        <v>53363</v>
      </c>
      <c r="CD154">
        <f t="shared" si="34"/>
        <v>33904</v>
      </c>
      <c r="CE154">
        <f t="shared" si="35"/>
        <v>14729</v>
      </c>
      <c r="CF154">
        <f t="shared" si="36"/>
        <v>5095</v>
      </c>
      <c r="CG154">
        <f t="shared" si="37"/>
        <v>3690</v>
      </c>
      <c r="CH154">
        <f t="shared" si="38"/>
        <v>4121</v>
      </c>
      <c r="CZ154" s="88">
        <v>34700</v>
      </c>
      <c r="DA154" s="6">
        <f t="shared" si="27"/>
        <v>10859.25</v>
      </c>
      <c r="DB154" s="6">
        <f t="shared" si="32"/>
        <v>10568</v>
      </c>
      <c r="DC154" s="90">
        <f t="shared" si="28"/>
        <v>9681</v>
      </c>
    </row>
    <row r="155" spans="1:107" x14ac:dyDescent="0.3">
      <c r="B155" s="64" t="s">
        <v>232</v>
      </c>
      <c r="C155" s="21" t="s">
        <v>444</v>
      </c>
      <c r="D155" s="4">
        <v>38</v>
      </c>
      <c r="E155" s="4">
        <v>274</v>
      </c>
      <c r="F155" s="4">
        <v>246</v>
      </c>
      <c r="G155" s="4">
        <v>22</v>
      </c>
      <c r="H155" s="4">
        <v>2262</v>
      </c>
      <c r="I155" s="4">
        <v>234</v>
      </c>
      <c r="J155" s="4">
        <v>39</v>
      </c>
      <c r="K155" s="4">
        <v>12</v>
      </c>
      <c r="L155" s="4">
        <v>229</v>
      </c>
      <c r="M155" s="4">
        <v>101</v>
      </c>
      <c r="N155" s="4">
        <v>138</v>
      </c>
      <c r="O155" s="4">
        <v>302</v>
      </c>
      <c r="P155" s="4">
        <v>183</v>
      </c>
      <c r="Q155" s="4">
        <v>58</v>
      </c>
      <c r="R155" s="4">
        <v>43</v>
      </c>
      <c r="S155" s="4">
        <v>61</v>
      </c>
      <c r="T155" s="4">
        <v>28</v>
      </c>
      <c r="U155" s="4">
        <v>42</v>
      </c>
      <c r="V155" s="4">
        <v>21</v>
      </c>
      <c r="W155" s="4">
        <v>69</v>
      </c>
      <c r="X155" s="4">
        <v>84</v>
      </c>
      <c r="Y155" s="4">
        <v>135</v>
      </c>
      <c r="Z155" s="4">
        <v>125</v>
      </c>
      <c r="AA155" s="4">
        <v>17</v>
      </c>
      <c r="AB155" s="4">
        <v>65</v>
      </c>
      <c r="AC155" s="4">
        <v>198</v>
      </c>
      <c r="AD155" s="4">
        <v>22</v>
      </c>
      <c r="AE155" s="4">
        <v>163</v>
      </c>
      <c r="AF155" s="4">
        <v>18</v>
      </c>
      <c r="AG155" s="4">
        <v>48</v>
      </c>
      <c r="AH155" s="4">
        <v>79</v>
      </c>
      <c r="AI155" s="4">
        <v>156</v>
      </c>
      <c r="AJ155" s="4">
        <v>95</v>
      </c>
      <c r="AK155" s="4">
        <v>17</v>
      </c>
      <c r="AL155" s="4">
        <v>109</v>
      </c>
      <c r="AM155" s="4">
        <v>51</v>
      </c>
      <c r="AN155" s="4">
        <v>1004</v>
      </c>
      <c r="AO155" s="4">
        <v>89</v>
      </c>
      <c r="AP155" s="4">
        <v>13</v>
      </c>
      <c r="AQ155" s="4">
        <v>62</v>
      </c>
      <c r="AR155" s="4">
        <v>34</v>
      </c>
      <c r="AS155" s="4">
        <v>77</v>
      </c>
      <c r="AT155" s="4">
        <v>373</v>
      </c>
      <c r="AU155" s="4">
        <v>111</v>
      </c>
      <c r="AV155" s="4">
        <v>9</v>
      </c>
      <c r="AW155" s="4">
        <v>124</v>
      </c>
      <c r="AX155" s="4">
        <v>413</v>
      </c>
      <c r="AY155" s="4">
        <v>9</v>
      </c>
      <c r="AZ155" s="4">
        <v>78</v>
      </c>
      <c r="BA155" s="4">
        <v>35</v>
      </c>
      <c r="BB155" s="4">
        <v>9</v>
      </c>
      <c r="BC155" s="4">
        <v>11</v>
      </c>
      <c r="BD155" s="4">
        <v>61</v>
      </c>
      <c r="BE155" s="4">
        <v>0</v>
      </c>
      <c r="BF155" s="4">
        <v>2</v>
      </c>
      <c r="BG155" s="4">
        <v>0</v>
      </c>
      <c r="BH155" s="4">
        <v>0</v>
      </c>
      <c r="BI155" s="4">
        <v>13</v>
      </c>
      <c r="BJ155" s="4">
        <v>0</v>
      </c>
      <c r="BK155" s="4">
        <v>1</v>
      </c>
      <c r="BL155" s="4">
        <v>1</v>
      </c>
      <c r="BM155" s="4">
        <v>2</v>
      </c>
      <c r="BN155" s="4">
        <v>0</v>
      </c>
      <c r="BO155" s="30">
        <f t="shared" si="29"/>
        <v>91</v>
      </c>
      <c r="BP155" s="4">
        <v>155</v>
      </c>
      <c r="BQ155" s="30">
        <f t="shared" si="30"/>
        <v>289</v>
      </c>
      <c r="BR155" s="37">
        <v>8759</v>
      </c>
      <c r="BS155" s="30">
        <f t="shared" si="31"/>
        <v>8759</v>
      </c>
      <c r="BT155" s="30">
        <v>0</v>
      </c>
      <c r="BU155" s="42">
        <f>DATEVALUE("02-25-95")</f>
        <v>34755</v>
      </c>
      <c r="BW155">
        <f t="shared" si="33"/>
        <v>126543</v>
      </c>
      <c r="BX155" s="25">
        <f t="shared" si="25"/>
        <v>-1.0222917481423566E-2</v>
      </c>
      <c r="BY155" s="6">
        <v>5217</v>
      </c>
      <c r="BZ155">
        <f t="shared" si="39"/>
        <v>3542</v>
      </c>
      <c r="CA155">
        <f t="shared" si="26"/>
        <v>53926</v>
      </c>
      <c r="CD155">
        <f t="shared" si="34"/>
        <v>33737</v>
      </c>
      <c r="CE155">
        <f t="shared" si="35"/>
        <v>14589</v>
      </c>
      <c r="CF155">
        <f t="shared" si="36"/>
        <v>5115</v>
      </c>
      <c r="CG155">
        <f t="shared" si="37"/>
        <v>3697</v>
      </c>
      <c r="CH155">
        <f t="shared" si="38"/>
        <v>4108</v>
      </c>
      <c r="CZ155" s="88">
        <v>34731</v>
      </c>
      <c r="DA155" s="6">
        <f t="shared" si="27"/>
        <v>10750.25</v>
      </c>
      <c r="DB155" s="6">
        <f t="shared" si="32"/>
        <v>10545.25</v>
      </c>
      <c r="DC155" s="90">
        <f t="shared" si="28"/>
        <v>8759</v>
      </c>
    </row>
    <row r="156" spans="1:107" x14ac:dyDescent="0.3">
      <c r="A156" s="7"/>
      <c r="B156" s="64" t="s">
        <v>233</v>
      </c>
      <c r="C156" s="21" t="s">
        <v>445</v>
      </c>
      <c r="D156" s="3">
        <v>36</v>
      </c>
      <c r="E156" s="3">
        <v>272</v>
      </c>
      <c r="F156" s="3">
        <v>270</v>
      </c>
      <c r="G156" s="3">
        <v>24</v>
      </c>
      <c r="H156" s="3">
        <v>2370</v>
      </c>
      <c r="I156" s="3">
        <v>226</v>
      </c>
      <c r="J156" s="3">
        <v>48</v>
      </c>
      <c r="K156" s="3">
        <v>4</v>
      </c>
      <c r="L156" s="3">
        <v>222</v>
      </c>
      <c r="M156" s="3">
        <v>109</v>
      </c>
      <c r="N156" s="3">
        <v>185</v>
      </c>
      <c r="O156" s="3">
        <v>370</v>
      </c>
      <c r="P156" s="3">
        <v>154</v>
      </c>
      <c r="Q156" s="3">
        <v>70</v>
      </c>
      <c r="R156" s="3">
        <v>56</v>
      </c>
      <c r="S156" s="3">
        <v>80</v>
      </c>
      <c r="T156" s="3">
        <v>39</v>
      </c>
      <c r="U156" s="3">
        <v>47</v>
      </c>
      <c r="V156" s="3">
        <v>20</v>
      </c>
      <c r="W156" s="3">
        <v>73</v>
      </c>
      <c r="X156" s="3">
        <v>74</v>
      </c>
      <c r="Y156" s="3">
        <v>132</v>
      </c>
      <c r="Z156" s="3">
        <v>126</v>
      </c>
      <c r="AA156" s="3">
        <v>23</v>
      </c>
      <c r="AB156" s="3">
        <v>71</v>
      </c>
      <c r="AC156" s="3">
        <v>224</v>
      </c>
      <c r="AD156" s="3">
        <v>43</v>
      </c>
      <c r="AE156" s="3">
        <v>148</v>
      </c>
      <c r="AF156" s="3">
        <v>24</v>
      </c>
      <c r="AG156" s="3">
        <v>59</v>
      </c>
      <c r="AH156" s="3">
        <v>73</v>
      </c>
      <c r="AI156" s="3">
        <v>152</v>
      </c>
      <c r="AJ156" s="3">
        <v>88</v>
      </c>
      <c r="AK156" s="3">
        <v>24</v>
      </c>
      <c r="AL156" s="3">
        <v>108</v>
      </c>
      <c r="AM156" s="3">
        <v>47</v>
      </c>
      <c r="AN156" s="3">
        <v>1110</v>
      </c>
      <c r="AO156" s="3">
        <v>107</v>
      </c>
      <c r="AP156" s="3">
        <v>16</v>
      </c>
      <c r="AQ156" s="3">
        <v>38</v>
      </c>
      <c r="AR156" s="3">
        <v>29</v>
      </c>
      <c r="AS156" s="3">
        <v>67</v>
      </c>
      <c r="AT156" s="3">
        <v>357</v>
      </c>
      <c r="AU156" s="3">
        <v>143</v>
      </c>
      <c r="AV156" s="3">
        <v>12</v>
      </c>
      <c r="AW156" s="3">
        <v>152</v>
      </c>
      <c r="AX156" s="3">
        <v>397</v>
      </c>
      <c r="AY156" s="3">
        <v>12</v>
      </c>
      <c r="AZ156" s="3">
        <v>78</v>
      </c>
      <c r="BA156" s="3">
        <v>47</v>
      </c>
      <c r="BB156" s="3">
        <v>11</v>
      </c>
      <c r="BC156" s="3">
        <v>21</v>
      </c>
      <c r="BD156" s="3">
        <v>58</v>
      </c>
      <c r="BE156" s="3">
        <v>1</v>
      </c>
      <c r="BF156" s="3">
        <v>0</v>
      </c>
      <c r="BG156" s="3">
        <v>0</v>
      </c>
      <c r="BH156" s="3">
        <v>0</v>
      </c>
      <c r="BI156" s="3">
        <v>19</v>
      </c>
      <c r="BJ156" s="3">
        <v>0</v>
      </c>
      <c r="BK156" s="3">
        <v>2</v>
      </c>
      <c r="BL156" s="3">
        <v>4</v>
      </c>
      <c r="BM156" s="3">
        <v>0</v>
      </c>
      <c r="BN156" s="3">
        <v>1</v>
      </c>
      <c r="BO156" s="30">
        <f t="shared" si="29"/>
        <v>106</v>
      </c>
      <c r="BP156" s="3">
        <v>93</v>
      </c>
      <c r="BQ156" s="30">
        <f t="shared" si="30"/>
        <v>334</v>
      </c>
      <c r="BR156" s="37">
        <v>9200</v>
      </c>
      <c r="BS156" s="30">
        <f t="shared" si="31"/>
        <v>9200</v>
      </c>
      <c r="BT156" s="30">
        <v>0</v>
      </c>
      <c r="BU156" s="42">
        <f>DATEVALUE("03-25-95")</f>
        <v>34783</v>
      </c>
      <c r="BW156">
        <f t="shared" si="33"/>
        <v>126240</v>
      </c>
      <c r="BX156" s="25">
        <f t="shared" ref="BX156:BX219" si="40">(BW156/BW144)-1</f>
        <v>-8.8951347616842424E-3</v>
      </c>
      <c r="BY156" s="6">
        <v>5928</v>
      </c>
      <c r="BZ156">
        <f t="shared" si="39"/>
        <v>3272</v>
      </c>
      <c r="CA156">
        <f t="shared" si="26"/>
        <v>54815</v>
      </c>
      <c r="CD156">
        <f t="shared" si="34"/>
        <v>33576</v>
      </c>
      <c r="CE156">
        <f t="shared" si="35"/>
        <v>14527</v>
      </c>
      <c r="CF156">
        <f t="shared" si="36"/>
        <v>5066</v>
      </c>
      <c r="CG156">
        <f t="shared" si="37"/>
        <v>3673</v>
      </c>
      <c r="CH156">
        <f t="shared" si="38"/>
        <v>4138</v>
      </c>
      <c r="CZ156" s="88">
        <v>34759</v>
      </c>
      <c r="DA156" s="6">
        <f t="shared" si="27"/>
        <v>10719.083333333334</v>
      </c>
      <c r="DB156" s="6">
        <f t="shared" si="32"/>
        <v>10520</v>
      </c>
      <c r="DC156" s="90">
        <f t="shared" si="28"/>
        <v>9200</v>
      </c>
    </row>
    <row r="157" spans="1:107" x14ac:dyDescent="0.3">
      <c r="B157" s="64" t="s">
        <v>234</v>
      </c>
      <c r="C157" s="21" t="s">
        <v>446</v>
      </c>
      <c r="D157" s="3">
        <v>57</v>
      </c>
      <c r="E157" s="3">
        <v>324</v>
      </c>
      <c r="F157" s="3">
        <v>349</v>
      </c>
      <c r="G157" s="3">
        <v>41</v>
      </c>
      <c r="H157" s="3">
        <v>2851</v>
      </c>
      <c r="I157" s="3">
        <v>287</v>
      </c>
      <c r="J157" s="3">
        <v>49</v>
      </c>
      <c r="K157" s="3">
        <v>12</v>
      </c>
      <c r="L157" s="3">
        <v>283</v>
      </c>
      <c r="M157" s="3">
        <v>128</v>
      </c>
      <c r="N157" s="3">
        <v>233</v>
      </c>
      <c r="O157" s="3">
        <v>432</v>
      </c>
      <c r="P157" s="3">
        <v>227</v>
      </c>
      <c r="Q157" s="3">
        <v>68</v>
      </c>
      <c r="R157" s="3">
        <v>65</v>
      </c>
      <c r="S157" s="3">
        <v>85</v>
      </c>
      <c r="T157" s="3">
        <v>26</v>
      </c>
      <c r="U157" s="3">
        <v>68</v>
      </c>
      <c r="V157" s="3">
        <v>26</v>
      </c>
      <c r="W157" s="3">
        <v>86</v>
      </c>
      <c r="X157" s="3">
        <v>84</v>
      </c>
      <c r="Y157" s="3">
        <v>136</v>
      </c>
      <c r="Z157" s="3">
        <v>139</v>
      </c>
      <c r="AA157" s="3">
        <v>25</v>
      </c>
      <c r="AB157" s="3">
        <v>101</v>
      </c>
      <c r="AC157" s="3">
        <v>254</v>
      </c>
      <c r="AD157" s="3">
        <v>54</v>
      </c>
      <c r="AE157" s="3">
        <v>196</v>
      </c>
      <c r="AF157" s="3">
        <v>30</v>
      </c>
      <c r="AG157" s="3">
        <v>105</v>
      </c>
      <c r="AH157" s="3">
        <v>96</v>
      </c>
      <c r="AI157" s="3">
        <v>223</v>
      </c>
      <c r="AJ157" s="3">
        <v>98</v>
      </c>
      <c r="AK157" s="3">
        <v>35</v>
      </c>
      <c r="AL157" s="3">
        <v>147</v>
      </c>
      <c r="AM157" s="3">
        <v>94</v>
      </c>
      <c r="AN157" s="3">
        <v>1321</v>
      </c>
      <c r="AO157" s="3">
        <v>126</v>
      </c>
      <c r="AP157" s="3">
        <v>19</v>
      </c>
      <c r="AQ157" s="3">
        <v>57</v>
      </c>
      <c r="AR157" s="3">
        <v>43</v>
      </c>
      <c r="AS157" s="3">
        <v>77</v>
      </c>
      <c r="AT157" s="3">
        <v>469</v>
      </c>
      <c r="AU157" s="3">
        <v>159</v>
      </c>
      <c r="AV157" s="3">
        <v>15</v>
      </c>
      <c r="AW157" s="3">
        <v>188</v>
      </c>
      <c r="AX157" s="3">
        <v>564</v>
      </c>
      <c r="AY157" s="3">
        <v>18</v>
      </c>
      <c r="AZ157" s="3">
        <v>80</v>
      </c>
      <c r="BA157" s="3">
        <v>57</v>
      </c>
      <c r="BB157" s="3">
        <v>13</v>
      </c>
      <c r="BC157" s="3">
        <v>16</v>
      </c>
      <c r="BD157" s="3">
        <v>94</v>
      </c>
      <c r="BE157" s="3">
        <v>2</v>
      </c>
      <c r="BF157" s="3">
        <v>1</v>
      </c>
      <c r="BG157" s="3">
        <v>0</v>
      </c>
      <c r="BH157" s="3">
        <v>0</v>
      </c>
      <c r="BI157" s="3">
        <v>18</v>
      </c>
      <c r="BJ157" s="3">
        <v>0</v>
      </c>
      <c r="BK157" s="3">
        <v>2</v>
      </c>
      <c r="BL157" s="3">
        <v>1</v>
      </c>
      <c r="BM157" s="3">
        <v>1</v>
      </c>
      <c r="BN157" s="3">
        <v>0</v>
      </c>
      <c r="BO157" s="30">
        <f t="shared" si="29"/>
        <v>135</v>
      </c>
      <c r="BP157" s="3">
        <v>139</v>
      </c>
      <c r="BQ157" s="30">
        <f t="shared" si="30"/>
        <v>361</v>
      </c>
      <c r="BR157" s="36">
        <v>11355</v>
      </c>
      <c r="BS157" s="30">
        <f t="shared" si="31"/>
        <v>11355</v>
      </c>
      <c r="BT157" s="30">
        <v>0</v>
      </c>
      <c r="BU157" s="42">
        <f>DATEVALUE("04-29-95")</f>
        <v>34818</v>
      </c>
      <c r="BW157">
        <f t="shared" si="33"/>
        <v>126176</v>
      </c>
      <c r="BX157" s="25">
        <f t="shared" si="40"/>
        <v>-2.5193723587536798E-2</v>
      </c>
      <c r="BY157" s="6">
        <v>10067</v>
      </c>
      <c r="BZ157">
        <f t="shared" si="39"/>
        <v>1288</v>
      </c>
      <c r="CA157">
        <f t="shared" si="26"/>
        <v>49522</v>
      </c>
      <c r="CD157">
        <f t="shared" si="34"/>
        <v>33282</v>
      </c>
      <c r="CE157">
        <f t="shared" si="35"/>
        <v>14455</v>
      </c>
      <c r="CF157">
        <f t="shared" si="36"/>
        <v>5096</v>
      </c>
      <c r="CG157">
        <f t="shared" si="37"/>
        <v>3676</v>
      </c>
      <c r="CH157">
        <f t="shared" si="38"/>
        <v>4254</v>
      </c>
      <c r="CZ157" s="88">
        <v>34790</v>
      </c>
      <c r="DA157" s="6">
        <f t="shared" si="27"/>
        <v>10760.722222222223</v>
      </c>
      <c r="DB157" s="6">
        <f t="shared" si="32"/>
        <v>10514.666666666666</v>
      </c>
      <c r="DC157" s="90">
        <f t="shared" si="28"/>
        <v>11355</v>
      </c>
    </row>
    <row r="158" spans="1:107" x14ac:dyDescent="0.3">
      <c r="B158" s="64" t="s">
        <v>235</v>
      </c>
      <c r="C158" s="21" t="s">
        <v>447</v>
      </c>
      <c r="D158" s="3">
        <v>43</v>
      </c>
      <c r="E158" s="3">
        <v>243</v>
      </c>
      <c r="F158" s="3">
        <v>261</v>
      </c>
      <c r="G158" s="3">
        <v>21</v>
      </c>
      <c r="H158" s="3">
        <v>2255</v>
      </c>
      <c r="I158" s="3">
        <v>219</v>
      </c>
      <c r="J158" s="3">
        <v>51</v>
      </c>
      <c r="K158" s="3">
        <v>5</v>
      </c>
      <c r="L158" s="3">
        <v>231</v>
      </c>
      <c r="M158" s="38">
        <v>85</v>
      </c>
      <c r="N158" s="3">
        <v>151</v>
      </c>
      <c r="O158" s="3">
        <v>327</v>
      </c>
      <c r="P158" s="3">
        <v>155</v>
      </c>
      <c r="Q158" s="3">
        <v>58</v>
      </c>
      <c r="R158" s="3">
        <v>53</v>
      </c>
      <c r="S158" s="3">
        <v>72</v>
      </c>
      <c r="T158" s="3">
        <v>35</v>
      </c>
      <c r="U158" s="3">
        <v>51</v>
      </c>
      <c r="V158" s="3">
        <v>26</v>
      </c>
      <c r="W158" s="3">
        <v>65</v>
      </c>
      <c r="X158" s="3">
        <v>84</v>
      </c>
      <c r="Y158" s="3">
        <v>111</v>
      </c>
      <c r="Z158" s="3">
        <v>92</v>
      </c>
      <c r="AA158" s="3">
        <v>23</v>
      </c>
      <c r="AB158" s="3">
        <v>89</v>
      </c>
      <c r="AC158" s="3">
        <v>183</v>
      </c>
      <c r="AD158" s="3">
        <v>27</v>
      </c>
      <c r="AE158" s="3">
        <v>145</v>
      </c>
      <c r="AF158" s="3">
        <v>16</v>
      </c>
      <c r="AG158" s="3">
        <v>61</v>
      </c>
      <c r="AH158" s="3">
        <v>69</v>
      </c>
      <c r="AI158" s="3">
        <v>146</v>
      </c>
      <c r="AJ158" s="3">
        <v>82</v>
      </c>
      <c r="AK158" s="3">
        <v>26</v>
      </c>
      <c r="AL158" s="3">
        <v>113</v>
      </c>
      <c r="AM158" s="3">
        <v>57</v>
      </c>
      <c r="AN158" s="3">
        <v>970</v>
      </c>
      <c r="AO158" s="3">
        <v>83</v>
      </c>
      <c r="AP158" s="3">
        <v>8</v>
      </c>
      <c r="AQ158" s="3">
        <v>45</v>
      </c>
      <c r="AR158" s="3">
        <v>25</v>
      </c>
      <c r="AS158" s="3">
        <v>68</v>
      </c>
      <c r="AT158" s="3">
        <v>377</v>
      </c>
      <c r="AU158" s="3">
        <v>134</v>
      </c>
      <c r="AV158" s="3">
        <v>15</v>
      </c>
      <c r="AW158" s="3">
        <v>139</v>
      </c>
      <c r="AX158" s="3">
        <v>497</v>
      </c>
      <c r="AY158" s="3">
        <v>9</v>
      </c>
      <c r="AZ158" s="3">
        <v>54</v>
      </c>
      <c r="BA158" s="3">
        <v>52</v>
      </c>
      <c r="BB158" s="3">
        <v>8</v>
      </c>
      <c r="BC158" s="3">
        <v>6</v>
      </c>
      <c r="BD158" s="3">
        <v>62</v>
      </c>
      <c r="BE158" s="3">
        <v>0</v>
      </c>
      <c r="BF158" s="3">
        <v>0</v>
      </c>
      <c r="BG158" s="3">
        <v>0</v>
      </c>
      <c r="BH158" s="3">
        <v>1</v>
      </c>
      <c r="BI158" s="3">
        <v>14</v>
      </c>
      <c r="BJ158" s="3">
        <v>0</v>
      </c>
      <c r="BK158" s="3">
        <v>1</v>
      </c>
      <c r="BL158" s="3">
        <v>0</v>
      </c>
      <c r="BM158" s="3">
        <v>0</v>
      </c>
      <c r="BN158" s="3">
        <v>0</v>
      </c>
      <c r="BO158" s="30">
        <f t="shared" si="29"/>
        <v>84</v>
      </c>
      <c r="BP158" s="3">
        <v>117</v>
      </c>
      <c r="BQ158" s="30">
        <f t="shared" si="30"/>
        <v>271</v>
      </c>
      <c r="BR158" s="36">
        <v>8687</v>
      </c>
      <c r="BS158" s="30">
        <f t="shared" si="31"/>
        <v>8687</v>
      </c>
      <c r="BT158" s="30">
        <v>0</v>
      </c>
      <c r="BU158" s="42">
        <f>DATEVALUE("05-27-95")</f>
        <v>34846</v>
      </c>
      <c r="BW158">
        <f t="shared" si="33"/>
        <v>125759</v>
      </c>
      <c r="BX158" s="25">
        <f t="shared" si="40"/>
        <v>-1.269469915839716E-2</v>
      </c>
      <c r="BY158" s="6">
        <v>4038</v>
      </c>
      <c r="BZ158">
        <f t="shared" si="39"/>
        <v>4649</v>
      </c>
      <c r="CA158">
        <f t="shared" si="26"/>
        <v>50693</v>
      </c>
      <c r="CD158">
        <f t="shared" si="34"/>
        <v>33067</v>
      </c>
      <c r="CE158">
        <f t="shared" si="35"/>
        <v>14406</v>
      </c>
      <c r="CF158">
        <f t="shared" si="36"/>
        <v>5098</v>
      </c>
      <c r="CG158">
        <f t="shared" si="37"/>
        <v>3676</v>
      </c>
      <c r="CH158">
        <f t="shared" si="38"/>
        <v>4329</v>
      </c>
      <c r="CZ158" s="88">
        <v>34820</v>
      </c>
      <c r="DA158" s="6">
        <f t="shared" si="27"/>
        <v>10670.805555555555</v>
      </c>
      <c r="DB158" s="6">
        <f t="shared" si="32"/>
        <v>10479.916666666666</v>
      </c>
      <c r="DC158" s="90">
        <f t="shared" si="28"/>
        <v>8687</v>
      </c>
    </row>
    <row r="159" spans="1:107" x14ac:dyDescent="0.3">
      <c r="B159" s="64" t="s">
        <v>236</v>
      </c>
      <c r="C159" s="21" t="s">
        <v>448</v>
      </c>
      <c r="D159">
        <v>45</v>
      </c>
      <c r="E159">
        <v>258</v>
      </c>
      <c r="F159">
        <v>366</v>
      </c>
      <c r="G159">
        <v>36</v>
      </c>
      <c r="H159">
        <v>2376</v>
      </c>
      <c r="I159">
        <v>248</v>
      </c>
      <c r="J159">
        <v>60</v>
      </c>
      <c r="K159">
        <v>9</v>
      </c>
      <c r="L159">
        <v>227</v>
      </c>
      <c r="M159">
        <v>80</v>
      </c>
      <c r="N159">
        <v>155</v>
      </c>
      <c r="O159" s="3">
        <v>377</v>
      </c>
      <c r="P159" s="3">
        <v>171</v>
      </c>
      <c r="Q159" s="3">
        <v>78</v>
      </c>
      <c r="R159" s="3">
        <v>58</v>
      </c>
      <c r="S159" s="3">
        <v>79</v>
      </c>
      <c r="T159" s="3">
        <v>38</v>
      </c>
      <c r="U159" s="3">
        <v>51</v>
      </c>
      <c r="V159" s="3">
        <v>22</v>
      </c>
      <c r="W159" s="3">
        <v>78</v>
      </c>
      <c r="X159" s="3">
        <v>111</v>
      </c>
      <c r="Y159" s="3">
        <v>130</v>
      </c>
      <c r="Z159" s="3">
        <v>131</v>
      </c>
      <c r="AA159" s="3">
        <v>21</v>
      </c>
      <c r="AB159" s="3">
        <v>95</v>
      </c>
      <c r="AC159" s="3">
        <v>202</v>
      </c>
      <c r="AD159" s="3">
        <v>43</v>
      </c>
      <c r="AE159" s="3">
        <v>181</v>
      </c>
      <c r="AF159" s="3">
        <v>22</v>
      </c>
      <c r="AG159" s="3">
        <v>76</v>
      </c>
      <c r="AH159" s="3">
        <v>79</v>
      </c>
      <c r="AI159" s="3">
        <v>185</v>
      </c>
      <c r="AJ159" s="3">
        <v>73</v>
      </c>
      <c r="AK159" s="3">
        <v>22</v>
      </c>
      <c r="AL159" s="3">
        <v>115</v>
      </c>
      <c r="AM159" s="3">
        <v>80</v>
      </c>
      <c r="AN159" s="3">
        <v>1081</v>
      </c>
      <c r="AO159" s="3">
        <v>102</v>
      </c>
      <c r="AP159" s="3">
        <v>13</v>
      </c>
      <c r="AQ159" s="3">
        <v>36</v>
      </c>
      <c r="AR159" s="3">
        <v>29</v>
      </c>
      <c r="AS159" s="3">
        <v>81</v>
      </c>
      <c r="AT159" s="3">
        <v>434</v>
      </c>
      <c r="AU159" s="3">
        <v>149</v>
      </c>
      <c r="AV159" s="3">
        <v>15</v>
      </c>
      <c r="AW159" s="3">
        <v>139</v>
      </c>
      <c r="AX159" s="3">
        <v>525</v>
      </c>
      <c r="AY159" s="3">
        <v>9</v>
      </c>
      <c r="AZ159" s="3">
        <v>86</v>
      </c>
      <c r="BA159" s="3">
        <v>41</v>
      </c>
      <c r="BB159" s="3">
        <v>12</v>
      </c>
      <c r="BC159" s="3">
        <v>8</v>
      </c>
      <c r="BD159" s="3">
        <v>60</v>
      </c>
      <c r="BE159">
        <v>0</v>
      </c>
      <c r="BF159">
        <v>0</v>
      </c>
      <c r="BG159">
        <v>0</v>
      </c>
      <c r="BH159">
        <v>3</v>
      </c>
      <c r="BI159">
        <v>14</v>
      </c>
      <c r="BJ159">
        <v>0</v>
      </c>
      <c r="BK159">
        <v>5</v>
      </c>
      <c r="BL159">
        <v>2</v>
      </c>
      <c r="BM159">
        <v>0</v>
      </c>
      <c r="BN159">
        <v>0</v>
      </c>
      <c r="BO159" s="30">
        <f t="shared" si="29"/>
        <v>92</v>
      </c>
      <c r="BP159">
        <v>120</v>
      </c>
      <c r="BQ159" s="30">
        <f t="shared" si="30"/>
        <v>312</v>
      </c>
      <c r="BR159" s="36">
        <v>9654</v>
      </c>
      <c r="BS159" s="30">
        <f t="shared" si="31"/>
        <v>9654</v>
      </c>
      <c r="BT159" s="30">
        <v>0</v>
      </c>
      <c r="BU159" s="42">
        <f>DATEVALUE("06-24-95")</f>
        <v>34874</v>
      </c>
      <c r="BW159">
        <f t="shared" si="33"/>
        <v>125712</v>
      </c>
      <c r="BX159" s="25">
        <f t="shared" si="40"/>
        <v>-1.3551581540972579E-2</v>
      </c>
      <c r="BY159" s="6">
        <v>4620</v>
      </c>
      <c r="BZ159">
        <f t="shared" si="39"/>
        <v>5034</v>
      </c>
      <c r="CA159">
        <f t="shared" si="26"/>
        <v>50695</v>
      </c>
      <c r="CD159">
        <f t="shared" si="34"/>
        <v>32860</v>
      </c>
      <c r="CE159">
        <f t="shared" si="35"/>
        <v>14403</v>
      </c>
      <c r="CF159">
        <f t="shared" si="36"/>
        <v>5130</v>
      </c>
      <c r="CG159">
        <f t="shared" si="37"/>
        <v>3745</v>
      </c>
      <c r="CH159">
        <f t="shared" si="38"/>
        <v>4408</v>
      </c>
      <c r="CZ159" s="88">
        <v>34851</v>
      </c>
      <c r="DA159" s="6">
        <f t="shared" si="27"/>
        <v>10654.944444444445</v>
      </c>
      <c r="DB159" s="6">
        <f t="shared" si="32"/>
        <v>10476</v>
      </c>
      <c r="DC159" s="90">
        <f t="shared" si="28"/>
        <v>9654</v>
      </c>
    </row>
    <row r="160" spans="1:107" x14ac:dyDescent="0.3">
      <c r="B160" s="64" t="s">
        <v>237</v>
      </c>
      <c r="C160" s="21" t="s">
        <v>461</v>
      </c>
      <c r="D160">
        <v>57</v>
      </c>
      <c r="E160">
        <v>318</v>
      </c>
      <c r="F160">
        <v>421</v>
      </c>
      <c r="G160">
        <v>46</v>
      </c>
      <c r="H160">
        <v>3053</v>
      </c>
      <c r="I160">
        <v>368</v>
      </c>
      <c r="J160">
        <v>62</v>
      </c>
      <c r="K160">
        <v>13</v>
      </c>
      <c r="L160">
        <v>286</v>
      </c>
      <c r="M160">
        <v>138</v>
      </c>
      <c r="N160">
        <v>211</v>
      </c>
      <c r="O160" s="3">
        <v>436</v>
      </c>
      <c r="P160" s="3">
        <v>232</v>
      </c>
      <c r="Q160" s="3">
        <v>100</v>
      </c>
      <c r="R160" s="3">
        <v>68</v>
      </c>
      <c r="S160" s="3">
        <v>90</v>
      </c>
      <c r="T160" s="3">
        <v>63</v>
      </c>
      <c r="U160" s="3">
        <v>69</v>
      </c>
      <c r="V160" s="3">
        <v>21</v>
      </c>
      <c r="W160" s="3">
        <v>95</v>
      </c>
      <c r="X160" s="3">
        <v>119</v>
      </c>
      <c r="Y160" s="3">
        <v>167</v>
      </c>
      <c r="Z160" s="3">
        <v>157</v>
      </c>
      <c r="AA160" s="3">
        <v>43</v>
      </c>
      <c r="AB160" s="3">
        <v>118</v>
      </c>
      <c r="AC160" s="3">
        <v>254</v>
      </c>
      <c r="AD160" s="3">
        <v>54</v>
      </c>
      <c r="AE160" s="3">
        <v>211</v>
      </c>
      <c r="AF160" s="3">
        <v>34</v>
      </c>
      <c r="AG160" s="3">
        <v>100</v>
      </c>
      <c r="AH160" s="3">
        <v>109</v>
      </c>
      <c r="AI160" s="3">
        <v>242</v>
      </c>
      <c r="AJ160" s="3">
        <v>106</v>
      </c>
      <c r="AK160" s="3">
        <v>36</v>
      </c>
      <c r="AL160" s="3">
        <v>160</v>
      </c>
      <c r="AM160" s="3">
        <v>90</v>
      </c>
      <c r="AN160" s="3">
        <v>1263</v>
      </c>
      <c r="AO160" s="3">
        <v>122</v>
      </c>
      <c r="AP160" s="3">
        <v>20</v>
      </c>
      <c r="AQ160" s="3">
        <v>79</v>
      </c>
      <c r="AR160" s="3">
        <v>43</v>
      </c>
      <c r="AS160" s="3">
        <v>116</v>
      </c>
      <c r="AT160" s="3">
        <v>561</v>
      </c>
      <c r="AU160" s="3">
        <v>204</v>
      </c>
      <c r="AV160" s="3">
        <v>13</v>
      </c>
      <c r="AW160" s="3">
        <v>229</v>
      </c>
      <c r="AX160" s="3">
        <v>561</v>
      </c>
      <c r="AY160" s="3">
        <v>20</v>
      </c>
      <c r="AZ160" s="3">
        <v>115</v>
      </c>
      <c r="BA160" s="3">
        <v>57</v>
      </c>
      <c r="BB160" s="3">
        <v>22</v>
      </c>
      <c r="BC160" s="3">
        <v>14</v>
      </c>
      <c r="BD160" s="3">
        <v>65</v>
      </c>
      <c r="BE160" s="3">
        <v>1</v>
      </c>
      <c r="BF160" s="3">
        <v>0</v>
      </c>
      <c r="BG160" s="3">
        <v>0</v>
      </c>
      <c r="BH160" s="3">
        <v>0</v>
      </c>
      <c r="BI160" s="3">
        <v>14</v>
      </c>
      <c r="BJ160" s="3">
        <v>0</v>
      </c>
      <c r="BK160" s="3">
        <v>2</v>
      </c>
      <c r="BL160" s="3">
        <v>4</v>
      </c>
      <c r="BM160" s="3">
        <v>0</v>
      </c>
      <c r="BN160" s="3">
        <v>0</v>
      </c>
      <c r="BO160" s="30">
        <f t="shared" si="29"/>
        <v>100</v>
      </c>
      <c r="BP160" s="3">
        <v>167</v>
      </c>
      <c r="BQ160" s="30">
        <f t="shared" si="30"/>
        <v>338</v>
      </c>
      <c r="BR160" s="36">
        <v>12177</v>
      </c>
      <c r="BS160" s="30">
        <f t="shared" si="31"/>
        <v>12177</v>
      </c>
      <c r="BT160" s="30">
        <v>0</v>
      </c>
      <c r="BU160" s="42">
        <f>DATEVALUE("07-29-95")</f>
        <v>34909</v>
      </c>
      <c r="BW160">
        <f t="shared" si="33"/>
        <v>125251</v>
      </c>
      <c r="BX160" s="25">
        <f t="shared" si="40"/>
        <v>-1.4741396263520112E-2</v>
      </c>
      <c r="BY160" s="6">
        <v>6191</v>
      </c>
      <c r="BZ160">
        <f t="shared" si="39"/>
        <v>5986</v>
      </c>
      <c r="CA160">
        <f t="shared" si="26"/>
        <v>49801</v>
      </c>
      <c r="CD160">
        <f t="shared" si="34"/>
        <v>32478</v>
      </c>
      <c r="CE160">
        <f t="shared" si="35"/>
        <v>14256</v>
      </c>
      <c r="CF160">
        <f t="shared" si="36"/>
        <v>5173</v>
      </c>
      <c r="CG160">
        <f t="shared" si="37"/>
        <v>3785</v>
      </c>
      <c r="CH160">
        <f t="shared" si="38"/>
        <v>4475</v>
      </c>
      <c r="CZ160" s="88">
        <v>34881</v>
      </c>
      <c r="DA160" s="6">
        <f t="shared" si="27"/>
        <v>10692.222222222223</v>
      </c>
      <c r="DB160" s="6">
        <f t="shared" si="32"/>
        <v>10437.583333333334</v>
      </c>
      <c r="DC160" s="90">
        <f t="shared" si="28"/>
        <v>12177</v>
      </c>
    </row>
    <row r="161" spans="2:107" x14ac:dyDescent="0.3">
      <c r="B161" s="64" t="s">
        <v>238</v>
      </c>
      <c r="C161" s="21" t="s">
        <v>438</v>
      </c>
      <c r="D161">
        <v>53</v>
      </c>
      <c r="E161">
        <v>257</v>
      </c>
      <c r="F161">
        <v>355</v>
      </c>
      <c r="G161">
        <v>47</v>
      </c>
      <c r="H161">
        <v>2657</v>
      </c>
      <c r="I161">
        <v>295</v>
      </c>
      <c r="J161">
        <v>66</v>
      </c>
      <c r="K161">
        <v>7</v>
      </c>
      <c r="L161">
        <v>274</v>
      </c>
      <c r="M161">
        <v>117</v>
      </c>
      <c r="N161">
        <v>191</v>
      </c>
      <c r="O161">
        <v>366</v>
      </c>
      <c r="P161">
        <v>218</v>
      </c>
      <c r="Q161">
        <v>86</v>
      </c>
      <c r="R161">
        <v>76</v>
      </c>
      <c r="S161">
        <v>91</v>
      </c>
      <c r="T161">
        <v>33</v>
      </c>
      <c r="U161">
        <v>66</v>
      </c>
      <c r="V161">
        <v>18</v>
      </c>
      <c r="W161">
        <v>102</v>
      </c>
      <c r="X161">
        <v>110</v>
      </c>
      <c r="Y161">
        <v>144</v>
      </c>
      <c r="Z161">
        <v>165</v>
      </c>
      <c r="AA161">
        <v>22</v>
      </c>
      <c r="AB161">
        <v>84</v>
      </c>
      <c r="AC161">
        <v>226</v>
      </c>
      <c r="AD161">
        <v>57</v>
      </c>
      <c r="AE161">
        <v>200</v>
      </c>
      <c r="AF161">
        <v>30</v>
      </c>
      <c r="AG161">
        <v>94</v>
      </c>
      <c r="AH161">
        <v>82</v>
      </c>
      <c r="AI161">
        <v>222</v>
      </c>
      <c r="AJ161">
        <v>102</v>
      </c>
      <c r="AK161">
        <v>40</v>
      </c>
      <c r="AL161">
        <v>135</v>
      </c>
      <c r="AM161">
        <v>97</v>
      </c>
      <c r="AN161">
        <v>1349</v>
      </c>
      <c r="AO161">
        <v>135</v>
      </c>
      <c r="AP161">
        <v>18</v>
      </c>
      <c r="AQ161">
        <v>52</v>
      </c>
      <c r="AR161">
        <v>54</v>
      </c>
      <c r="AS161">
        <v>62</v>
      </c>
      <c r="AT161">
        <v>442</v>
      </c>
      <c r="AU161">
        <v>163</v>
      </c>
      <c r="AV161">
        <v>15</v>
      </c>
      <c r="AW161">
        <v>184</v>
      </c>
      <c r="AX161">
        <v>459</v>
      </c>
      <c r="AY161">
        <v>12</v>
      </c>
      <c r="AZ161">
        <v>104</v>
      </c>
      <c r="BA161">
        <v>50</v>
      </c>
      <c r="BB161">
        <v>20</v>
      </c>
      <c r="BC161">
        <v>16</v>
      </c>
      <c r="BD161">
        <v>72</v>
      </c>
      <c r="BE161">
        <v>0</v>
      </c>
      <c r="BF161">
        <v>0</v>
      </c>
      <c r="BG161">
        <v>1</v>
      </c>
      <c r="BH161">
        <v>0</v>
      </c>
      <c r="BI161">
        <v>21</v>
      </c>
      <c r="BJ161">
        <v>0</v>
      </c>
      <c r="BK161">
        <v>3</v>
      </c>
      <c r="BL161">
        <v>3</v>
      </c>
      <c r="BM161">
        <v>0</v>
      </c>
      <c r="BN161">
        <v>0</v>
      </c>
      <c r="BO161" s="30">
        <f t="shared" si="29"/>
        <v>116</v>
      </c>
      <c r="BP161">
        <v>145</v>
      </c>
      <c r="BQ161" s="30">
        <f t="shared" si="30"/>
        <v>315</v>
      </c>
      <c r="BR161" s="36">
        <v>10880</v>
      </c>
      <c r="BS161" s="30">
        <f t="shared" si="31"/>
        <v>10880</v>
      </c>
      <c r="BT161" s="30">
        <v>0</v>
      </c>
      <c r="BU161" s="42">
        <f>DATEVALUE("08-26-95")</f>
        <v>34937</v>
      </c>
      <c r="BW161">
        <f t="shared" si="33"/>
        <v>124881</v>
      </c>
      <c r="BX161" s="25">
        <f t="shared" si="40"/>
        <v>-1.8316026129815866E-2</v>
      </c>
      <c r="BY161" s="6">
        <v>10699</v>
      </c>
      <c r="BZ161">
        <f t="shared" si="39"/>
        <v>181</v>
      </c>
      <c r="CA161">
        <f t="shared" si="26"/>
        <v>47056</v>
      </c>
      <c r="CD161">
        <f t="shared" si="34"/>
        <v>32198</v>
      </c>
      <c r="CE161">
        <f t="shared" si="35"/>
        <v>14224</v>
      </c>
      <c r="CF161">
        <f t="shared" si="36"/>
        <v>5172</v>
      </c>
      <c r="CG161">
        <f t="shared" si="37"/>
        <v>3827</v>
      </c>
      <c r="CH161">
        <f t="shared" si="38"/>
        <v>4500</v>
      </c>
      <c r="CZ161" s="88">
        <v>34912</v>
      </c>
      <c r="DA161" s="6">
        <f t="shared" si="27"/>
        <v>10579.888888888889</v>
      </c>
      <c r="DB161" s="6">
        <f t="shared" si="32"/>
        <v>10406.75</v>
      </c>
      <c r="DC161" s="90">
        <f t="shared" si="28"/>
        <v>10880</v>
      </c>
    </row>
    <row r="162" spans="2:107" x14ac:dyDescent="0.3">
      <c r="B162" s="64" t="s">
        <v>239</v>
      </c>
      <c r="C162" s="21" t="s">
        <v>439</v>
      </c>
      <c r="D162">
        <v>63</v>
      </c>
      <c r="E162">
        <v>394</v>
      </c>
      <c r="F162">
        <v>432</v>
      </c>
      <c r="G162">
        <v>49</v>
      </c>
      <c r="H162">
        <v>3417</v>
      </c>
      <c r="I162">
        <v>355</v>
      </c>
      <c r="J162">
        <v>85</v>
      </c>
      <c r="K162">
        <v>12</v>
      </c>
      <c r="L162">
        <v>320</v>
      </c>
      <c r="M162">
        <v>156</v>
      </c>
      <c r="N162">
        <v>257</v>
      </c>
      <c r="O162">
        <v>531</v>
      </c>
      <c r="P162">
        <v>293</v>
      </c>
      <c r="Q162">
        <v>98</v>
      </c>
      <c r="R162">
        <v>101</v>
      </c>
      <c r="S162">
        <v>120</v>
      </c>
      <c r="T162">
        <v>34</v>
      </c>
      <c r="U162">
        <v>69</v>
      </c>
      <c r="V162">
        <v>36</v>
      </c>
      <c r="W162">
        <v>116</v>
      </c>
      <c r="X162">
        <v>150</v>
      </c>
      <c r="Y162">
        <v>200</v>
      </c>
      <c r="Z162">
        <v>208</v>
      </c>
      <c r="AA162">
        <v>29</v>
      </c>
      <c r="AB162">
        <v>116</v>
      </c>
      <c r="AC162">
        <v>314</v>
      </c>
      <c r="AD162">
        <v>66</v>
      </c>
      <c r="AE162">
        <v>282</v>
      </c>
      <c r="AF162">
        <v>30</v>
      </c>
      <c r="AG162">
        <v>134</v>
      </c>
      <c r="AH162">
        <v>127</v>
      </c>
      <c r="AI162">
        <v>301</v>
      </c>
      <c r="AJ162">
        <v>105</v>
      </c>
      <c r="AK162">
        <v>34</v>
      </c>
      <c r="AL162">
        <v>190</v>
      </c>
      <c r="AM162">
        <v>103</v>
      </c>
      <c r="AN162">
        <v>1583</v>
      </c>
      <c r="AO162">
        <v>176</v>
      </c>
      <c r="AP162">
        <v>17</v>
      </c>
      <c r="AQ162">
        <v>63</v>
      </c>
      <c r="AR162">
        <v>39</v>
      </c>
      <c r="AS162">
        <v>101</v>
      </c>
      <c r="AT162">
        <v>646</v>
      </c>
      <c r="AU162">
        <v>240</v>
      </c>
      <c r="AV162">
        <v>26</v>
      </c>
      <c r="AW162">
        <v>248</v>
      </c>
      <c r="AX162">
        <v>527</v>
      </c>
      <c r="AY162">
        <v>19</v>
      </c>
      <c r="AZ162">
        <v>159</v>
      </c>
      <c r="BA162">
        <v>77</v>
      </c>
      <c r="BB162">
        <v>23</v>
      </c>
      <c r="BC162">
        <v>19</v>
      </c>
      <c r="BD162">
        <v>104</v>
      </c>
      <c r="BE162">
        <v>1</v>
      </c>
      <c r="BF162">
        <v>0</v>
      </c>
      <c r="BG162">
        <v>1</v>
      </c>
      <c r="BH162">
        <v>5</v>
      </c>
      <c r="BI162">
        <v>30</v>
      </c>
      <c r="BJ162">
        <v>0</v>
      </c>
      <c r="BK162">
        <v>7</v>
      </c>
      <c r="BL162">
        <v>2</v>
      </c>
      <c r="BM162">
        <v>1</v>
      </c>
      <c r="BN162">
        <v>0</v>
      </c>
      <c r="BO162" s="30">
        <f t="shared" si="29"/>
        <v>170</v>
      </c>
      <c r="BP162">
        <v>168</v>
      </c>
      <c r="BQ162" s="30">
        <f t="shared" si="30"/>
        <v>410</v>
      </c>
      <c r="BR162" s="36">
        <v>14019</v>
      </c>
      <c r="BS162" s="30">
        <f t="shared" si="31"/>
        <v>14019</v>
      </c>
      <c r="BT162" s="30">
        <v>0</v>
      </c>
      <c r="BU162" s="42">
        <f>DATEVALUE("09-30-95")</f>
        <v>34972</v>
      </c>
      <c r="BW162">
        <f t="shared" si="33"/>
        <v>127140</v>
      </c>
      <c r="BX162" s="25">
        <f t="shared" si="40"/>
        <v>1.9070434522214796E-3</v>
      </c>
      <c r="BY162" s="6">
        <v>6745</v>
      </c>
      <c r="BZ162">
        <f t="shared" si="39"/>
        <v>7274</v>
      </c>
      <c r="CA162">
        <f t="shared" si="26"/>
        <v>47710</v>
      </c>
      <c r="CD162">
        <f t="shared" si="34"/>
        <v>32385</v>
      </c>
      <c r="CE162">
        <f t="shared" si="35"/>
        <v>14488</v>
      </c>
      <c r="CF162">
        <f t="shared" si="36"/>
        <v>5372</v>
      </c>
      <c r="CG162">
        <f t="shared" si="37"/>
        <v>3943</v>
      </c>
      <c r="CH162">
        <f t="shared" si="38"/>
        <v>4643</v>
      </c>
      <c r="CZ162" s="88">
        <v>34943</v>
      </c>
      <c r="DA162" s="6">
        <f t="shared" si="27"/>
        <v>10619.888888888889</v>
      </c>
      <c r="DB162" s="6">
        <f t="shared" si="32"/>
        <v>10595</v>
      </c>
      <c r="DC162" s="90">
        <f t="shared" si="28"/>
        <v>14019</v>
      </c>
    </row>
    <row r="163" spans="2:107" x14ac:dyDescent="0.3">
      <c r="B163" s="64" t="s">
        <v>240</v>
      </c>
      <c r="C163" s="21" t="s">
        <v>440</v>
      </c>
      <c r="D163">
        <v>52</v>
      </c>
      <c r="E163">
        <v>291</v>
      </c>
      <c r="F163">
        <v>332</v>
      </c>
      <c r="G163">
        <v>35</v>
      </c>
      <c r="H163">
        <v>2517</v>
      </c>
      <c r="I163">
        <v>287</v>
      </c>
      <c r="J163">
        <v>58</v>
      </c>
      <c r="K163">
        <v>15</v>
      </c>
      <c r="L163">
        <v>267</v>
      </c>
      <c r="M163">
        <v>102</v>
      </c>
      <c r="N163">
        <v>161</v>
      </c>
      <c r="O163">
        <v>386</v>
      </c>
      <c r="P163">
        <v>196</v>
      </c>
      <c r="Q163">
        <v>64</v>
      </c>
      <c r="R163">
        <v>46</v>
      </c>
      <c r="S163">
        <v>91</v>
      </c>
      <c r="T163">
        <v>29</v>
      </c>
      <c r="U163">
        <v>59</v>
      </c>
      <c r="V163">
        <v>26</v>
      </c>
      <c r="W163">
        <v>62</v>
      </c>
      <c r="X163">
        <v>103</v>
      </c>
      <c r="Y163">
        <v>137</v>
      </c>
      <c r="Z163">
        <v>141</v>
      </c>
      <c r="AA163">
        <v>23</v>
      </c>
      <c r="AB163">
        <v>90</v>
      </c>
      <c r="AC163">
        <v>256</v>
      </c>
      <c r="AD163">
        <v>37</v>
      </c>
      <c r="AE163">
        <v>160</v>
      </c>
      <c r="AF163">
        <v>30</v>
      </c>
      <c r="AG163">
        <v>78</v>
      </c>
      <c r="AH163">
        <v>79</v>
      </c>
      <c r="AI163">
        <v>203</v>
      </c>
      <c r="AJ163">
        <v>90</v>
      </c>
      <c r="AK163">
        <v>46</v>
      </c>
      <c r="AL163">
        <v>122</v>
      </c>
      <c r="AM163">
        <v>72</v>
      </c>
      <c r="AN163">
        <v>1189</v>
      </c>
      <c r="AO163">
        <v>112</v>
      </c>
      <c r="AP163">
        <v>18</v>
      </c>
      <c r="AQ163">
        <v>45</v>
      </c>
      <c r="AR163">
        <v>41</v>
      </c>
      <c r="AS163">
        <v>68</v>
      </c>
      <c r="AT163">
        <v>456</v>
      </c>
      <c r="AU163">
        <v>158</v>
      </c>
      <c r="AV163">
        <v>14</v>
      </c>
      <c r="AW163">
        <v>173</v>
      </c>
      <c r="AX163">
        <v>400</v>
      </c>
      <c r="AY163">
        <v>7</v>
      </c>
      <c r="AZ163">
        <v>106</v>
      </c>
      <c r="BA163">
        <v>53</v>
      </c>
      <c r="BB163">
        <v>19</v>
      </c>
      <c r="BC163">
        <v>23</v>
      </c>
      <c r="BD163">
        <v>84</v>
      </c>
      <c r="BE163">
        <v>1</v>
      </c>
      <c r="BF163">
        <v>0</v>
      </c>
      <c r="BG163">
        <v>0</v>
      </c>
      <c r="BH163">
        <v>4</v>
      </c>
      <c r="BI163">
        <v>12</v>
      </c>
      <c r="BJ163">
        <v>0</v>
      </c>
      <c r="BK163">
        <v>0</v>
      </c>
      <c r="BL163">
        <v>5</v>
      </c>
      <c r="BM163">
        <v>1</v>
      </c>
      <c r="BN163">
        <v>0</v>
      </c>
      <c r="BO163" s="30">
        <f t="shared" si="29"/>
        <v>130</v>
      </c>
      <c r="BP163">
        <v>178</v>
      </c>
      <c r="BQ163" s="30">
        <f t="shared" si="30"/>
        <v>375</v>
      </c>
      <c r="BR163" s="24">
        <v>10285</v>
      </c>
      <c r="BS163" s="30">
        <f t="shared" si="31"/>
        <v>10285</v>
      </c>
      <c r="BT163" s="30">
        <v>0</v>
      </c>
      <c r="BU163" s="42">
        <f>DATEVALUE("10-28-95")</f>
        <v>35000</v>
      </c>
      <c r="BW163">
        <f t="shared" si="33"/>
        <v>123400</v>
      </c>
      <c r="BX163" s="25">
        <f t="shared" si="40"/>
        <v>-2.7565446263928539E-2</v>
      </c>
      <c r="BY163" s="6">
        <v>7591</v>
      </c>
      <c r="BZ163">
        <f t="shared" si="39"/>
        <v>2694</v>
      </c>
      <c r="CA163">
        <f t="shared" si="26"/>
        <v>44736</v>
      </c>
      <c r="CD163">
        <f t="shared" si="34"/>
        <v>31193</v>
      </c>
      <c r="CE163">
        <f t="shared" si="35"/>
        <v>14059</v>
      </c>
      <c r="CF163">
        <f t="shared" si="36"/>
        <v>5271</v>
      </c>
      <c r="CG163">
        <f t="shared" si="37"/>
        <v>3867</v>
      </c>
      <c r="CH163">
        <f t="shared" si="38"/>
        <v>4543</v>
      </c>
      <c r="CZ163" s="88">
        <v>34973</v>
      </c>
      <c r="DA163" s="6">
        <f t="shared" si="27"/>
        <v>10497.972222222223</v>
      </c>
      <c r="DB163" s="6">
        <f t="shared" si="32"/>
        <v>10283.333333333334</v>
      </c>
      <c r="DC163" s="90">
        <f t="shared" si="28"/>
        <v>10285</v>
      </c>
    </row>
    <row r="164" spans="2:107" x14ac:dyDescent="0.3">
      <c r="B164" s="64" t="s">
        <v>241</v>
      </c>
      <c r="C164" s="21" t="s">
        <v>441</v>
      </c>
      <c r="D164">
        <v>30</v>
      </c>
      <c r="E164">
        <v>242</v>
      </c>
      <c r="F164">
        <v>264</v>
      </c>
      <c r="G164">
        <v>23</v>
      </c>
      <c r="H164">
        <v>2054</v>
      </c>
      <c r="I164">
        <v>209</v>
      </c>
      <c r="J164">
        <v>44</v>
      </c>
      <c r="K164">
        <v>13</v>
      </c>
      <c r="L164">
        <v>216</v>
      </c>
      <c r="M164">
        <v>107</v>
      </c>
      <c r="N164">
        <v>142</v>
      </c>
      <c r="O164">
        <v>281</v>
      </c>
      <c r="P164">
        <v>173</v>
      </c>
      <c r="Q164">
        <v>51</v>
      </c>
      <c r="R164">
        <v>49</v>
      </c>
      <c r="S164">
        <v>69</v>
      </c>
      <c r="T164">
        <v>30</v>
      </c>
      <c r="U164">
        <v>45</v>
      </c>
      <c r="V164">
        <v>32</v>
      </c>
      <c r="W164">
        <v>68</v>
      </c>
      <c r="X164">
        <v>57</v>
      </c>
      <c r="Y164">
        <v>135</v>
      </c>
      <c r="Z164">
        <v>110</v>
      </c>
      <c r="AA164">
        <v>24</v>
      </c>
      <c r="AB164">
        <v>64</v>
      </c>
      <c r="AC164">
        <v>210</v>
      </c>
      <c r="AD164">
        <v>42</v>
      </c>
      <c r="AE164">
        <v>168</v>
      </c>
      <c r="AF164">
        <v>27</v>
      </c>
      <c r="AG164">
        <v>71</v>
      </c>
      <c r="AH164">
        <v>67</v>
      </c>
      <c r="AI164">
        <v>187</v>
      </c>
      <c r="AJ164">
        <v>97</v>
      </c>
      <c r="AK164">
        <v>25</v>
      </c>
      <c r="AL164">
        <v>110</v>
      </c>
      <c r="AM164">
        <v>62</v>
      </c>
      <c r="AN164">
        <v>943</v>
      </c>
      <c r="AO164">
        <v>84</v>
      </c>
      <c r="AP164">
        <v>14</v>
      </c>
      <c r="AQ164">
        <v>44</v>
      </c>
      <c r="AR164">
        <v>21</v>
      </c>
      <c r="AS164">
        <v>54</v>
      </c>
      <c r="AT164">
        <v>363</v>
      </c>
      <c r="AU164">
        <v>132</v>
      </c>
      <c r="AV164">
        <v>15</v>
      </c>
      <c r="AW164">
        <v>152</v>
      </c>
      <c r="AX164">
        <v>328</v>
      </c>
      <c r="AY164">
        <v>11</v>
      </c>
      <c r="AZ164">
        <v>52</v>
      </c>
      <c r="BA164">
        <v>30</v>
      </c>
      <c r="BB164">
        <v>9</v>
      </c>
      <c r="BC164">
        <v>19</v>
      </c>
      <c r="BD164">
        <v>64</v>
      </c>
      <c r="BE164">
        <v>0</v>
      </c>
      <c r="BF164">
        <v>0</v>
      </c>
      <c r="BG164">
        <v>0</v>
      </c>
      <c r="BH164">
        <v>0</v>
      </c>
      <c r="BI164">
        <v>21</v>
      </c>
      <c r="BJ164">
        <v>2</v>
      </c>
      <c r="BK164">
        <v>4</v>
      </c>
      <c r="BL164">
        <v>3</v>
      </c>
      <c r="BM164">
        <v>1</v>
      </c>
      <c r="BN164">
        <v>0</v>
      </c>
      <c r="BO164" s="30">
        <f t="shared" si="29"/>
        <v>114</v>
      </c>
      <c r="BP164">
        <v>173</v>
      </c>
      <c r="BQ164" s="30">
        <f t="shared" si="30"/>
        <v>300</v>
      </c>
      <c r="BR164" s="24">
        <v>8437</v>
      </c>
      <c r="BS164" s="30">
        <f t="shared" si="31"/>
        <v>8437</v>
      </c>
      <c r="BT164" s="30">
        <v>0</v>
      </c>
      <c r="BU164" s="42">
        <f>DATEVALUE("11-25-95")</f>
        <v>35028</v>
      </c>
      <c r="BW164">
        <f t="shared" si="33"/>
        <v>123337</v>
      </c>
      <c r="BX164" s="25">
        <f t="shared" si="40"/>
        <v>-2.8498286794533478E-2</v>
      </c>
      <c r="BY164" s="6">
        <v>7009</v>
      </c>
      <c r="BZ164">
        <f t="shared" si="39"/>
        <v>1428</v>
      </c>
      <c r="CA164">
        <f t="shared" ref="CA164:CA227" si="41">SUM(BZ153:BZ164)</f>
        <v>44045</v>
      </c>
      <c r="CD164">
        <f t="shared" si="34"/>
        <v>31022</v>
      </c>
      <c r="CE164">
        <f t="shared" si="35"/>
        <v>14047</v>
      </c>
      <c r="CF164">
        <f t="shared" si="36"/>
        <v>5301</v>
      </c>
      <c r="CG164">
        <f t="shared" si="37"/>
        <v>3875</v>
      </c>
      <c r="CH164">
        <f t="shared" si="38"/>
        <v>4521</v>
      </c>
      <c r="CZ164" s="88">
        <v>35004</v>
      </c>
      <c r="DA164" s="6">
        <f t="shared" si="27"/>
        <v>10486.388888888889</v>
      </c>
      <c r="DB164" s="6">
        <f t="shared" si="32"/>
        <v>10278.083333333334</v>
      </c>
      <c r="DC164" s="90">
        <f t="shared" si="28"/>
        <v>8437</v>
      </c>
    </row>
    <row r="165" spans="2:107" x14ac:dyDescent="0.3">
      <c r="B165" s="64" t="s">
        <v>242</v>
      </c>
      <c r="C165" s="21" t="s">
        <v>442</v>
      </c>
      <c r="D165">
        <v>56</v>
      </c>
      <c r="E165">
        <v>279</v>
      </c>
      <c r="F165">
        <v>292</v>
      </c>
      <c r="G165">
        <v>39</v>
      </c>
      <c r="H165">
        <v>2391</v>
      </c>
      <c r="I165">
        <v>245</v>
      </c>
      <c r="J165">
        <v>67</v>
      </c>
      <c r="K165">
        <v>14</v>
      </c>
      <c r="L165">
        <v>255</v>
      </c>
      <c r="M165">
        <v>128</v>
      </c>
      <c r="N165">
        <v>186</v>
      </c>
      <c r="O165">
        <v>348</v>
      </c>
      <c r="P165">
        <v>190</v>
      </c>
      <c r="Q165">
        <v>67</v>
      </c>
      <c r="R165">
        <v>63</v>
      </c>
      <c r="S165">
        <v>71</v>
      </c>
      <c r="T165">
        <v>29</v>
      </c>
      <c r="U165">
        <v>53</v>
      </c>
      <c r="V165">
        <v>24</v>
      </c>
      <c r="W165">
        <v>76</v>
      </c>
      <c r="X165">
        <v>85</v>
      </c>
      <c r="Y165">
        <v>136</v>
      </c>
      <c r="Z165">
        <v>111</v>
      </c>
      <c r="AA165">
        <v>15</v>
      </c>
      <c r="AB165">
        <v>87</v>
      </c>
      <c r="AC165">
        <v>235</v>
      </c>
      <c r="AD165">
        <v>39</v>
      </c>
      <c r="AE165">
        <v>170</v>
      </c>
      <c r="AF165">
        <v>31</v>
      </c>
      <c r="AG165">
        <v>90</v>
      </c>
      <c r="AH165">
        <v>99</v>
      </c>
      <c r="AI165">
        <v>190</v>
      </c>
      <c r="AJ165">
        <v>83</v>
      </c>
      <c r="AK165">
        <v>35</v>
      </c>
      <c r="AL165">
        <v>132</v>
      </c>
      <c r="AM165">
        <v>79</v>
      </c>
      <c r="AN165">
        <v>1094</v>
      </c>
      <c r="AO165">
        <v>123</v>
      </c>
      <c r="AP165">
        <v>14</v>
      </c>
      <c r="AQ165">
        <v>58</v>
      </c>
      <c r="AR165">
        <v>29</v>
      </c>
      <c r="AS165">
        <v>77</v>
      </c>
      <c r="AT165">
        <v>426</v>
      </c>
      <c r="AU165">
        <v>172</v>
      </c>
      <c r="AV165">
        <v>18</v>
      </c>
      <c r="AW165">
        <v>174</v>
      </c>
      <c r="AX165">
        <v>388</v>
      </c>
      <c r="AY165">
        <v>13</v>
      </c>
      <c r="AZ165">
        <v>79</v>
      </c>
      <c r="BA165">
        <v>43</v>
      </c>
      <c r="BB165">
        <v>12</v>
      </c>
      <c r="BC165">
        <v>13</v>
      </c>
      <c r="BD165">
        <v>67</v>
      </c>
      <c r="BE165">
        <v>0</v>
      </c>
      <c r="BF165">
        <v>0</v>
      </c>
      <c r="BG165">
        <v>1</v>
      </c>
      <c r="BH165">
        <v>3</v>
      </c>
      <c r="BI165">
        <v>19</v>
      </c>
      <c r="BJ165">
        <v>0</v>
      </c>
      <c r="BK165">
        <v>5</v>
      </c>
      <c r="BL165">
        <v>0</v>
      </c>
      <c r="BM165">
        <v>0</v>
      </c>
      <c r="BN165">
        <v>0</v>
      </c>
      <c r="BO165" s="30">
        <f t="shared" si="29"/>
        <v>108</v>
      </c>
      <c r="BP165">
        <v>194</v>
      </c>
      <c r="BQ165" s="30">
        <f t="shared" si="30"/>
        <v>408</v>
      </c>
      <c r="BR165" s="24">
        <v>9920</v>
      </c>
      <c r="BS165" s="30">
        <f t="shared" si="31"/>
        <v>9920</v>
      </c>
      <c r="BT165" s="30">
        <v>0</v>
      </c>
      <c r="BU165" s="42">
        <f>DATEVALUE("12-30-95")</f>
        <v>35063</v>
      </c>
      <c r="BW165">
        <f t="shared" si="33"/>
        <v>123054</v>
      </c>
      <c r="BX165" s="25">
        <f t="shared" si="40"/>
        <v>-4.5145570798932222E-2</v>
      </c>
      <c r="BY165" s="6">
        <v>6733</v>
      </c>
      <c r="BZ165">
        <f t="shared" si="39"/>
        <v>3187</v>
      </c>
      <c r="CA165">
        <f t="shared" si="41"/>
        <v>43301</v>
      </c>
      <c r="CD165">
        <f t="shared" si="34"/>
        <v>30742</v>
      </c>
      <c r="CE165">
        <f t="shared" si="35"/>
        <v>13982</v>
      </c>
      <c r="CF165">
        <f t="shared" si="36"/>
        <v>5325</v>
      </c>
      <c r="CG165">
        <f t="shared" si="37"/>
        <v>3893</v>
      </c>
      <c r="CH165">
        <f t="shared" si="38"/>
        <v>4526</v>
      </c>
      <c r="CZ165" s="88">
        <v>35034</v>
      </c>
      <c r="DA165" s="6">
        <f t="shared" si="27"/>
        <v>10552.111111111111</v>
      </c>
      <c r="DB165" s="6">
        <f t="shared" si="32"/>
        <v>10254.5</v>
      </c>
      <c r="DC165" s="90">
        <f t="shared" si="28"/>
        <v>9920</v>
      </c>
    </row>
    <row r="166" spans="2:107" x14ac:dyDescent="0.3">
      <c r="B166" s="47" t="s">
        <v>243</v>
      </c>
      <c r="C166" s="21" t="s">
        <v>443</v>
      </c>
      <c r="D166">
        <v>50</v>
      </c>
      <c r="E166">
        <v>286</v>
      </c>
      <c r="F166">
        <v>317</v>
      </c>
      <c r="G166">
        <v>37</v>
      </c>
      <c r="H166">
        <v>2290</v>
      </c>
      <c r="I166">
        <v>267</v>
      </c>
      <c r="J166">
        <v>48</v>
      </c>
      <c r="K166">
        <v>5</v>
      </c>
      <c r="L166">
        <v>241</v>
      </c>
      <c r="M166">
        <v>119</v>
      </c>
      <c r="N166">
        <v>158</v>
      </c>
      <c r="O166">
        <v>386</v>
      </c>
      <c r="P166">
        <v>181</v>
      </c>
      <c r="Q166">
        <v>59</v>
      </c>
      <c r="R166">
        <v>60</v>
      </c>
      <c r="S166">
        <v>79</v>
      </c>
      <c r="T166">
        <v>32</v>
      </c>
      <c r="U166">
        <v>44</v>
      </c>
      <c r="V166">
        <v>21</v>
      </c>
      <c r="W166">
        <v>64</v>
      </c>
      <c r="X166">
        <v>80</v>
      </c>
      <c r="Y166">
        <v>157</v>
      </c>
      <c r="Z166">
        <v>99</v>
      </c>
      <c r="AA166">
        <v>22</v>
      </c>
      <c r="AB166">
        <v>91</v>
      </c>
      <c r="AC166">
        <v>240</v>
      </c>
      <c r="AD166">
        <v>42</v>
      </c>
      <c r="AE166">
        <v>151</v>
      </c>
      <c r="AF166">
        <v>33</v>
      </c>
      <c r="AG166">
        <v>89</v>
      </c>
      <c r="AH166">
        <v>92</v>
      </c>
      <c r="AI166">
        <v>181</v>
      </c>
      <c r="AJ166">
        <v>83</v>
      </c>
      <c r="AK166">
        <v>33</v>
      </c>
      <c r="AL166">
        <v>129</v>
      </c>
      <c r="AM166">
        <v>66</v>
      </c>
      <c r="AN166">
        <v>1063</v>
      </c>
      <c r="AO166">
        <v>96</v>
      </c>
      <c r="AP166">
        <v>18</v>
      </c>
      <c r="AQ166">
        <v>49</v>
      </c>
      <c r="AR166">
        <v>26</v>
      </c>
      <c r="AS166">
        <v>73</v>
      </c>
      <c r="AT166">
        <v>376</v>
      </c>
      <c r="AU166">
        <v>146</v>
      </c>
      <c r="AV166">
        <v>15</v>
      </c>
      <c r="AW166">
        <v>155</v>
      </c>
      <c r="AX166">
        <v>361</v>
      </c>
      <c r="AY166">
        <v>9</v>
      </c>
      <c r="AZ166">
        <v>80</v>
      </c>
      <c r="BA166">
        <v>52</v>
      </c>
      <c r="BB166">
        <v>11</v>
      </c>
      <c r="BC166">
        <v>9</v>
      </c>
      <c r="BD166">
        <v>60</v>
      </c>
      <c r="BE166">
        <v>0</v>
      </c>
      <c r="BF166">
        <v>0</v>
      </c>
      <c r="BG166">
        <v>0</v>
      </c>
      <c r="BH166">
        <v>0</v>
      </c>
      <c r="BI166">
        <v>15</v>
      </c>
      <c r="BJ166">
        <v>0</v>
      </c>
      <c r="BK166">
        <v>0</v>
      </c>
      <c r="BL166">
        <v>2</v>
      </c>
      <c r="BM166">
        <v>0</v>
      </c>
      <c r="BN166">
        <v>0</v>
      </c>
      <c r="BO166" s="30">
        <f t="shared" si="29"/>
        <v>86</v>
      </c>
      <c r="BP166">
        <v>153</v>
      </c>
      <c r="BQ166" s="30">
        <f t="shared" si="30"/>
        <v>294</v>
      </c>
      <c r="BR166" s="24">
        <v>9395</v>
      </c>
      <c r="BS166" s="30">
        <f t="shared" si="31"/>
        <v>9395</v>
      </c>
      <c r="BT166" s="30">
        <v>0</v>
      </c>
      <c r="BU166" s="42">
        <f>DATEVALUE("01-27-96")</f>
        <v>35091</v>
      </c>
      <c r="BW166">
        <f t="shared" si="33"/>
        <v>122768</v>
      </c>
      <c r="BX166" s="25">
        <f t="shared" si="40"/>
        <v>-3.1920262427453938E-2</v>
      </c>
      <c r="BY166" s="6">
        <v>3853</v>
      </c>
      <c r="BZ166">
        <f t="shared" si="39"/>
        <v>5542</v>
      </c>
      <c r="CA166">
        <f t="shared" si="41"/>
        <v>44077</v>
      </c>
      <c r="CD166">
        <f t="shared" si="34"/>
        <v>30493</v>
      </c>
      <c r="CE166">
        <f t="shared" si="35"/>
        <v>13970</v>
      </c>
      <c r="CF166">
        <f t="shared" si="36"/>
        <v>5280</v>
      </c>
      <c r="CG166">
        <f t="shared" si="37"/>
        <v>3905</v>
      </c>
      <c r="CH166">
        <f t="shared" si="38"/>
        <v>4542</v>
      </c>
      <c r="CZ166" s="88">
        <v>35065</v>
      </c>
      <c r="DA166" s="6">
        <f t="shared" si="27"/>
        <v>10500.305555555555</v>
      </c>
      <c r="DB166" s="6">
        <f t="shared" si="32"/>
        <v>10230.666666666666</v>
      </c>
      <c r="DC166" s="90">
        <f t="shared" si="28"/>
        <v>9395</v>
      </c>
    </row>
    <row r="167" spans="2:107" x14ac:dyDescent="0.3">
      <c r="B167" s="47" t="s">
        <v>244</v>
      </c>
      <c r="C167" s="21" t="s">
        <v>444</v>
      </c>
      <c r="D167">
        <v>26</v>
      </c>
      <c r="E167">
        <v>229</v>
      </c>
      <c r="F167">
        <v>238</v>
      </c>
      <c r="G167">
        <v>29</v>
      </c>
      <c r="H167">
        <v>2014</v>
      </c>
      <c r="I167">
        <v>236</v>
      </c>
      <c r="J167">
        <v>51</v>
      </c>
      <c r="K167">
        <v>4</v>
      </c>
      <c r="L167">
        <v>183</v>
      </c>
      <c r="M167">
        <v>85</v>
      </c>
      <c r="N167">
        <v>145</v>
      </c>
      <c r="O167">
        <v>330</v>
      </c>
      <c r="P167">
        <v>165</v>
      </c>
      <c r="Q167">
        <v>54</v>
      </c>
      <c r="R167">
        <v>59</v>
      </c>
      <c r="S167">
        <v>76</v>
      </c>
      <c r="T167">
        <v>21</v>
      </c>
      <c r="U167">
        <v>53</v>
      </c>
      <c r="V167">
        <v>17</v>
      </c>
      <c r="W167">
        <v>72</v>
      </c>
      <c r="X167">
        <v>78</v>
      </c>
      <c r="Y167">
        <v>113</v>
      </c>
      <c r="Z167">
        <v>102</v>
      </c>
      <c r="AA167">
        <v>17</v>
      </c>
      <c r="AB167">
        <v>74</v>
      </c>
      <c r="AC167">
        <v>189</v>
      </c>
      <c r="AD167">
        <v>43</v>
      </c>
      <c r="AE167">
        <v>144</v>
      </c>
      <c r="AF167">
        <v>26</v>
      </c>
      <c r="AG167">
        <v>65</v>
      </c>
      <c r="AH167">
        <v>80</v>
      </c>
      <c r="AI167">
        <v>122</v>
      </c>
      <c r="AJ167">
        <v>90</v>
      </c>
      <c r="AK167">
        <v>29</v>
      </c>
      <c r="AL167">
        <v>104</v>
      </c>
      <c r="AM167">
        <v>61</v>
      </c>
      <c r="AN167">
        <v>1018</v>
      </c>
      <c r="AO167">
        <v>95</v>
      </c>
      <c r="AP167">
        <v>6</v>
      </c>
      <c r="AQ167">
        <v>53</v>
      </c>
      <c r="AR167">
        <v>22</v>
      </c>
      <c r="AS167">
        <v>55</v>
      </c>
      <c r="AT167">
        <v>367</v>
      </c>
      <c r="AU167">
        <v>129</v>
      </c>
      <c r="AV167">
        <v>10</v>
      </c>
      <c r="AW167">
        <v>141</v>
      </c>
      <c r="AX167">
        <v>308</v>
      </c>
      <c r="AY167">
        <v>12</v>
      </c>
      <c r="AZ167">
        <v>78</v>
      </c>
      <c r="BA167">
        <v>35</v>
      </c>
      <c r="BB167">
        <v>8</v>
      </c>
      <c r="BC167">
        <v>13</v>
      </c>
      <c r="BD167">
        <v>51</v>
      </c>
      <c r="BE167">
        <v>1</v>
      </c>
      <c r="BF167">
        <v>0</v>
      </c>
      <c r="BG167">
        <v>0</v>
      </c>
      <c r="BH167">
        <v>0</v>
      </c>
      <c r="BI167">
        <v>14</v>
      </c>
      <c r="BJ167">
        <v>0</v>
      </c>
      <c r="BK167">
        <v>7</v>
      </c>
      <c r="BL167">
        <v>1</v>
      </c>
      <c r="BM167">
        <v>0</v>
      </c>
      <c r="BN167">
        <v>0</v>
      </c>
      <c r="BO167" s="30">
        <f t="shared" si="29"/>
        <v>87</v>
      </c>
      <c r="BP167">
        <v>168</v>
      </c>
      <c r="BQ167" s="30">
        <f t="shared" si="30"/>
        <v>271</v>
      </c>
      <c r="BR167" s="24">
        <v>8287</v>
      </c>
      <c r="BS167" s="30">
        <f t="shared" si="31"/>
        <v>8287</v>
      </c>
      <c r="BT167" s="30">
        <v>0</v>
      </c>
      <c r="BU167" s="42">
        <f>DATEVALUE("02-24-96")</f>
        <v>35119</v>
      </c>
      <c r="BW167">
        <f t="shared" si="33"/>
        <v>122296</v>
      </c>
      <c r="BX167" s="25">
        <f t="shared" si="40"/>
        <v>-3.356171419991627E-2</v>
      </c>
      <c r="BY167" s="6">
        <v>8967</v>
      </c>
      <c r="BZ167">
        <f t="shared" si="39"/>
        <v>-680</v>
      </c>
      <c r="CA167">
        <f t="shared" si="41"/>
        <v>39855</v>
      </c>
      <c r="CD167">
        <f t="shared" si="34"/>
        <v>30245</v>
      </c>
      <c r="CE167">
        <f t="shared" si="35"/>
        <v>13984</v>
      </c>
      <c r="CF167">
        <f t="shared" si="36"/>
        <v>5274</v>
      </c>
      <c r="CG167">
        <f t="shared" si="37"/>
        <v>3897</v>
      </c>
      <c r="CH167">
        <f t="shared" si="38"/>
        <v>4570</v>
      </c>
      <c r="CZ167" s="88">
        <v>35096</v>
      </c>
      <c r="DA167" s="6">
        <f t="shared" ref="DA167:DA230" si="42">AVERAGE(BS132:BS167)</f>
        <v>10463.583333333334</v>
      </c>
      <c r="DB167" s="6">
        <f t="shared" si="32"/>
        <v>10191.333333333334</v>
      </c>
      <c r="DC167" s="90">
        <f t="shared" ref="DC167:DC230" si="43">BS167</f>
        <v>8287</v>
      </c>
    </row>
    <row r="168" spans="2:107" x14ac:dyDescent="0.3">
      <c r="B168" s="47" t="s">
        <v>245</v>
      </c>
      <c r="C168" s="21" t="s">
        <v>445</v>
      </c>
      <c r="D168">
        <v>70</v>
      </c>
      <c r="E168">
        <v>332</v>
      </c>
      <c r="F168">
        <v>347</v>
      </c>
      <c r="G168">
        <v>41</v>
      </c>
      <c r="H168">
        <v>2812</v>
      </c>
      <c r="I168">
        <v>318</v>
      </c>
      <c r="J168">
        <v>62</v>
      </c>
      <c r="K168">
        <v>10</v>
      </c>
      <c r="L168">
        <v>289</v>
      </c>
      <c r="M168">
        <v>139</v>
      </c>
      <c r="N168">
        <v>192</v>
      </c>
      <c r="O168">
        <v>481</v>
      </c>
      <c r="P168">
        <v>221</v>
      </c>
      <c r="Q168">
        <v>90</v>
      </c>
      <c r="R168">
        <v>70</v>
      </c>
      <c r="S168">
        <v>108</v>
      </c>
      <c r="T168">
        <v>26</v>
      </c>
      <c r="U168">
        <v>67</v>
      </c>
      <c r="V168">
        <v>19</v>
      </c>
      <c r="W168">
        <v>83</v>
      </c>
      <c r="X168">
        <v>100</v>
      </c>
      <c r="Y168">
        <v>196</v>
      </c>
      <c r="Z168">
        <v>149</v>
      </c>
      <c r="AA168">
        <v>29</v>
      </c>
      <c r="AB168">
        <v>112</v>
      </c>
      <c r="AC168">
        <v>313</v>
      </c>
      <c r="AD168">
        <v>65</v>
      </c>
      <c r="AE168">
        <v>227</v>
      </c>
      <c r="AF168">
        <v>35</v>
      </c>
      <c r="AG168">
        <v>80</v>
      </c>
      <c r="AH168">
        <v>100</v>
      </c>
      <c r="AI168">
        <v>231</v>
      </c>
      <c r="AJ168">
        <v>113</v>
      </c>
      <c r="AK168">
        <v>38</v>
      </c>
      <c r="AL168">
        <v>134</v>
      </c>
      <c r="AM168">
        <v>87</v>
      </c>
      <c r="AN168">
        <v>1467</v>
      </c>
      <c r="AO168">
        <v>129</v>
      </c>
      <c r="AP168">
        <v>15</v>
      </c>
      <c r="AQ168">
        <v>53</v>
      </c>
      <c r="AR168">
        <v>33</v>
      </c>
      <c r="AS168">
        <v>91</v>
      </c>
      <c r="AT168">
        <v>481</v>
      </c>
      <c r="AU168">
        <v>201</v>
      </c>
      <c r="AV168">
        <v>15</v>
      </c>
      <c r="AW168">
        <v>199</v>
      </c>
      <c r="AX168">
        <v>478</v>
      </c>
      <c r="AY168">
        <v>17</v>
      </c>
      <c r="AZ168">
        <v>83</v>
      </c>
      <c r="BA168">
        <v>49</v>
      </c>
      <c r="BB168">
        <v>13</v>
      </c>
      <c r="BC168">
        <v>23</v>
      </c>
      <c r="BD168">
        <v>86</v>
      </c>
      <c r="BE168">
        <v>3</v>
      </c>
      <c r="BF168">
        <v>1</v>
      </c>
      <c r="BG168">
        <v>0</v>
      </c>
      <c r="BH168">
        <v>1</v>
      </c>
      <c r="BI168">
        <v>13</v>
      </c>
      <c r="BJ168">
        <v>0</v>
      </c>
      <c r="BK168">
        <v>6</v>
      </c>
      <c r="BL168">
        <v>0</v>
      </c>
      <c r="BM168">
        <v>1</v>
      </c>
      <c r="BN168">
        <v>0</v>
      </c>
      <c r="BO168" s="30">
        <f t="shared" si="29"/>
        <v>134</v>
      </c>
      <c r="BP168">
        <v>208</v>
      </c>
      <c r="BQ168" s="30">
        <f t="shared" si="30"/>
        <v>333</v>
      </c>
      <c r="BR168" s="24">
        <v>11785</v>
      </c>
      <c r="BS168" s="30">
        <f t="shared" si="31"/>
        <v>11785</v>
      </c>
      <c r="BT168" s="30">
        <v>0</v>
      </c>
      <c r="BU168" s="42">
        <f>DATEVALUE("03-30-96")</f>
        <v>35154</v>
      </c>
      <c r="BW168">
        <f t="shared" si="33"/>
        <v>124881</v>
      </c>
      <c r="BX168" s="25">
        <f t="shared" si="40"/>
        <v>-1.0765209125475295E-2</v>
      </c>
      <c r="BY168" s="6">
        <v>10098</v>
      </c>
      <c r="BZ168">
        <f t="shared" si="39"/>
        <v>1687</v>
      </c>
      <c r="CA168">
        <f t="shared" si="41"/>
        <v>38270</v>
      </c>
      <c r="CD168">
        <f t="shared" si="34"/>
        <v>30687</v>
      </c>
      <c r="CE168">
        <f t="shared" si="35"/>
        <v>14341</v>
      </c>
      <c r="CF168">
        <f t="shared" si="36"/>
        <v>5398</v>
      </c>
      <c r="CG168">
        <f t="shared" si="37"/>
        <v>3974</v>
      </c>
      <c r="CH168">
        <f t="shared" si="38"/>
        <v>4681</v>
      </c>
      <c r="CZ168" s="88">
        <v>35125</v>
      </c>
      <c r="DA168" s="6">
        <f t="shared" si="42"/>
        <v>10513.722222222223</v>
      </c>
      <c r="DB168" s="6">
        <f t="shared" si="32"/>
        <v>10406.75</v>
      </c>
      <c r="DC168" s="90">
        <f t="shared" si="43"/>
        <v>11785</v>
      </c>
    </row>
    <row r="169" spans="2:107" x14ac:dyDescent="0.3">
      <c r="B169" s="47" t="s">
        <v>246</v>
      </c>
      <c r="C169" s="21" t="s">
        <v>446</v>
      </c>
      <c r="D169">
        <v>49</v>
      </c>
      <c r="E169">
        <v>272</v>
      </c>
      <c r="F169">
        <v>300</v>
      </c>
      <c r="G169">
        <v>49</v>
      </c>
      <c r="H169">
        <v>2081</v>
      </c>
      <c r="I169">
        <v>270</v>
      </c>
      <c r="J169">
        <v>46</v>
      </c>
      <c r="K169">
        <v>12</v>
      </c>
      <c r="L169">
        <v>253</v>
      </c>
      <c r="M169">
        <v>104</v>
      </c>
      <c r="N169">
        <v>148</v>
      </c>
      <c r="O169">
        <v>335</v>
      </c>
      <c r="P169">
        <v>166</v>
      </c>
      <c r="Q169">
        <v>64</v>
      </c>
      <c r="R169">
        <v>55</v>
      </c>
      <c r="S169">
        <v>63</v>
      </c>
      <c r="T169">
        <v>27</v>
      </c>
      <c r="U169">
        <v>44</v>
      </c>
      <c r="V169">
        <v>17</v>
      </c>
      <c r="W169">
        <v>62</v>
      </c>
      <c r="X169">
        <v>77</v>
      </c>
      <c r="Y169">
        <v>147</v>
      </c>
      <c r="Z169">
        <v>113</v>
      </c>
      <c r="AA169">
        <v>16</v>
      </c>
      <c r="AB169">
        <v>87</v>
      </c>
      <c r="AC169">
        <v>253</v>
      </c>
      <c r="AD169">
        <v>41</v>
      </c>
      <c r="AE169">
        <v>171</v>
      </c>
      <c r="AF169">
        <v>25</v>
      </c>
      <c r="AG169">
        <v>54</v>
      </c>
      <c r="AH169">
        <v>66</v>
      </c>
      <c r="AI169">
        <v>144</v>
      </c>
      <c r="AJ169">
        <v>78</v>
      </c>
      <c r="AK169">
        <v>16</v>
      </c>
      <c r="AL169">
        <v>107</v>
      </c>
      <c r="AM169">
        <v>62</v>
      </c>
      <c r="AN169">
        <v>1074</v>
      </c>
      <c r="AO169">
        <v>83</v>
      </c>
      <c r="AP169">
        <v>5</v>
      </c>
      <c r="AQ169">
        <v>56</v>
      </c>
      <c r="AR169">
        <v>41</v>
      </c>
      <c r="AS169">
        <v>55</v>
      </c>
      <c r="AT169">
        <v>391</v>
      </c>
      <c r="AU169">
        <v>152</v>
      </c>
      <c r="AV169">
        <v>13</v>
      </c>
      <c r="AW169">
        <v>125</v>
      </c>
      <c r="AX169">
        <v>336</v>
      </c>
      <c r="AY169">
        <v>8</v>
      </c>
      <c r="AZ169">
        <v>80</v>
      </c>
      <c r="BA169">
        <v>44</v>
      </c>
      <c r="BB169">
        <v>11</v>
      </c>
      <c r="BC169">
        <v>11</v>
      </c>
      <c r="BD169">
        <v>71</v>
      </c>
      <c r="BE169">
        <v>0</v>
      </c>
      <c r="BF169">
        <v>0</v>
      </c>
      <c r="BG169">
        <v>0</v>
      </c>
      <c r="BH169">
        <v>1</v>
      </c>
      <c r="BI169">
        <v>14</v>
      </c>
      <c r="BJ169">
        <v>0</v>
      </c>
      <c r="BK169">
        <v>2</v>
      </c>
      <c r="BL169">
        <v>0</v>
      </c>
      <c r="BM169">
        <v>0</v>
      </c>
      <c r="BN169">
        <v>0</v>
      </c>
      <c r="BO169" s="30">
        <f t="shared" si="29"/>
        <v>99</v>
      </c>
      <c r="BP169">
        <v>166</v>
      </c>
      <c r="BQ169" s="30">
        <f t="shared" si="30"/>
        <v>299</v>
      </c>
      <c r="BR169" s="24">
        <v>8912</v>
      </c>
      <c r="BS169" s="30">
        <f t="shared" si="31"/>
        <v>8912</v>
      </c>
      <c r="BT169" s="30">
        <v>0</v>
      </c>
      <c r="BU169" s="42">
        <f>DATEVALUE("04-27-96")</f>
        <v>35182</v>
      </c>
      <c r="BW169">
        <f t="shared" si="33"/>
        <v>122438</v>
      </c>
      <c r="BX169" s="25">
        <f t="shared" si="40"/>
        <v>-2.9625285315749483E-2</v>
      </c>
      <c r="BY169" s="6">
        <v>5793</v>
      </c>
      <c r="BZ169">
        <f t="shared" si="39"/>
        <v>3119</v>
      </c>
      <c r="CA169">
        <f t="shared" si="41"/>
        <v>40101</v>
      </c>
      <c r="CD169">
        <f t="shared" si="34"/>
        <v>29917</v>
      </c>
      <c r="CE169">
        <f t="shared" si="35"/>
        <v>14094</v>
      </c>
      <c r="CF169">
        <f t="shared" si="36"/>
        <v>5320</v>
      </c>
      <c r="CG169">
        <f t="shared" si="37"/>
        <v>3925</v>
      </c>
      <c r="CH169">
        <f t="shared" si="38"/>
        <v>4584</v>
      </c>
      <c r="CZ169" s="88">
        <v>35156</v>
      </c>
      <c r="DA169" s="6">
        <f t="shared" si="42"/>
        <v>10501.416666666666</v>
      </c>
      <c r="DB169" s="6">
        <f t="shared" si="32"/>
        <v>10203.166666666666</v>
      </c>
      <c r="DC169" s="90">
        <f t="shared" si="43"/>
        <v>8912</v>
      </c>
    </row>
    <row r="170" spans="2:107" x14ac:dyDescent="0.3">
      <c r="B170" s="47" t="s">
        <v>247</v>
      </c>
      <c r="C170" s="21" t="s">
        <v>447</v>
      </c>
      <c r="D170">
        <v>47</v>
      </c>
      <c r="E170">
        <v>239</v>
      </c>
      <c r="F170">
        <v>287</v>
      </c>
      <c r="G170">
        <v>27</v>
      </c>
      <c r="H170">
        <v>2118</v>
      </c>
      <c r="I170">
        <v>250</v>
      </c>
      <c r="J170">
        <v>44</v>
      </c>
      <c r="K170">
        <v>12</v>
      </c>
      <c r="L170">
        <v>213</v>
      </c>
      <c r="M170">
        <v>105</v>
      </c>
      <c r="N170">
        <v>171</v>
      </c>
      <c r="O170">
        <v>350</v>
      </c>
      <c r="P170">
        <v>162</v>
      </c>
      <c r="Q170">
        <v>75</v>
      </c>
      <c r="R170">
        <v>56</v>
      </c>
      <c r="S170">
        <v>78</v>
      </c>
      <c r="T170">
        <v>30</v>
      </c>
      <c r="U170">
        <v>54</v>
      </c>
      <c r="V170">
        <v>17</v>
      </c>
      <c r="W170">
        <v>69</v>
      </c>
      <c r="X170">
        <v>96</v>
      </c>
      <c r="Y170">
        <v>128</v>
      </c>
      <c r="Z170">
        <v>116</v>
      </c>
      <c r="AA170">
        <v>25</v>
      </c>
      <c r="AB170">
        <v>78</v>
      </c>
      <c r="AC170">
        <v>223</v>
      </c>
      <c r="AD170">
        <v>46</v>
      </c>
      <c r="AE170">
        <v>194</v>
      </c>
      <c r="AF170">
        <v>27</v>
      </c>
      <c r="AG170">
        <v>54</v>
      </c>
      <c r="AH170">
        <v>77</v>
      </c>
      <c r="AI170">
        <v>150</v>
      </c>
      <c r="AJ170">
        <v>87</v>
      </c>
      <c r="AK170">
        <v>27</v>
      </c>
      <c r="AL170">
        <v>111</v>
      </c>
      <c r="AM170">
        <v>75</v>
      </c>
      <c r="AN170">
        <v>1122</v>
      </c>
      <c r="AO170">
        <v>92</v>
      </c>
      <c r="AP170">
        <v>14</v>
      </c>
      <c r="AQ170">
        <v>33</v>
      </c>
      <c r="AR170">
        <v>24</v>
      </c>
      <c r="AS170">
        <v>61</v>
      </c>
      <c r="AT170">
        <v>378</v>
      </c>
      <c r="AU170">
        <v>153</v>
      </c>
      <c r="AV170">
        <v>16</v>
      </c>
      <c r="AW170">
        <v>120</v>
      </c>
      <c r="AX170">
        <v>383</v>
      </c>
      <c r="AY170">
        <v>14</v>
      </c>
      <c r="AZ170">
        <v>77</v>
      </c>
      <c r="BA170">
        <v>40</v>
      </c>
      <c r="BB170">
        <v>7</v>
      </c>
      <c r="BC170">
        <v>11</v>
      </c>
      <c r="BD170">
        <v>61</v>
      </c>
      <c r="BE170">
        <v>0</v>
      </c>
      <c r="BF170">
        <v>0</v>
      </c>
      <c r="BG170">
        <v>0</v>
      </c>
      <c r="BH170">
        <v>0</v>
      </c>
      <c r="BI170">
        <v>0</v>
      </c>
      <c r="BJ170">
        <v>0</v>
      </c>
      <c r="BK170">
        <v>8</v>
      </c>
      <c r="BL170">
        <v>3</v>
      </c>
      <c r="BM170">
        <v>0</v>
      </c>
      <c r="BN170">
        <v>0</v>
      </c>
      <c r="BO170" s="30">
        <f t="shared" si="29"/>
        <v>83</v>
      </c>
      <c r="BP170">
        <v>190</v>
      </c>
      <c r="BQ170" s="30">
        <f t="shared" si="30"/>
        <v>316</v>
      </c>
      <c r="BR170" s="24">
        <v>9041</v>
      </c>
      <c r="BS170" s="30">
        <f t="shared" si="31"/>
        <v>9041</v>
      </c>
      <c r="BT170" s="30">
        <v>0</v>
      </c>
      <c r="BU170" s="42">
        <f>DATEVALUE("05-25-96")</f>
        <v>35210</v>
      </c>
      <c r="BW170">
        <f t="shared" si="33"/>
        <v>122792</v>
      </c>
      <c r="BX170" s="25">
        <f t="shared" si="40"/>
        <v>-2.3592744853251024E-2</v>
      </c>
      <c r="BY170" s="6">
        <v>8045</v>
      </c>
      <c r="BZ170">
        <f t="shared" si="39"/>
        <v>996</v>
      </c>
      <c r="CA170">
        <f t="shared" si="41"/>
        <v>36448</v>
      </c>
      <c r="CD170">
        <f t="shared" si="34"/>
        <v>29780</v>
      </c>
      <c r="CE170">
        <f t="shared" si="35"/>
        <v>14246</v>
      </c>
      <c r="CF170">
        <f t="shared" si="36"/>
        <v>5321</v>
      </c>
      <c r="CG170">
        <f t="shared" si="37"/>
        <v>3951</v>
      </c>
      <c r="CH170">
        <f t="shared" si="38"/>
        <v>4607</v>
      </c>
      <c r="CZ170" s="88">
        <v>35186</v>
      </c>
      <c r="DA170" s="6">
        <f t="shared" si="42"/>
        <v>10442.416666666666</v>
      </c>
      <c r="DB170" s="6">
        <f t="shared" si="32"/>
        <v>10232.666666666666</v>
      </c>
      <c r="DC170" s="90">
        <f t="shared" si="43"/>
        <v>9041</v>
      </c>
    </row>
    <row r="171" spans="2:107" x14ac:dyDescent="0.3">
      <c r="B171" s="47" t="s">
        <v>248</v>
      </c>
      <c r="C171" s="21" t="s">
        <v>448</v>
      </c>
      <c r="D171">
        <v>57</v>
      </c>
      <c r="E171">
        <v>301</v>
      </c>
      <c r="F171">
        <v>443</v>
      </c>
      <c r="G171">
        <v>54</v>
      </c>
      <c r="H171">
        <v>2782</v>
      </c>
      <c r="I171">
        <v>378</v>
      </c>
      <c r="J171">
        <v>72</v>
      </c>
      <c r="K171">
        <v>19</v>
      </c>
      <c r="L171">
        <v>332</v>
      </c>
      <c r="M171">
        <v>132</v>
      </c>
      <c r="N171">
        <v>207</v>
      </c>
      <c r="O171">
        <v>421</v>
      </c>
      <c r="P171">
        <v>246</v>
      </c>
      <c r="Q171">
        <v>104</v>
      </c>
      <c r="R171">
        <v>70</v>
      </c>
      <c r="S171">
        <v>129</v>
      </c>
      <c r="T171">
        <v>45</v>
      </c>
      <c r="U171">
        <v>72</v>
      </c>
      <c r="V171">
        <v>26</v>
      </c>
      <c r="W171">
        <v>88</v>
      </c>
      <c r="X171">
        <v>141</v>
      </c>
      <c r="Y171">
        <v>194</v>
      </c>
      <c r="Z171">
        <v>185</v>
      </c>
      <c r="AA171">
        <v>23</v>
      </c>
      <c r="AB171">
        <v>117</v>
      </c>
      <c r="AC171">
        <v>325</v>
      </c>
      <c r="AD171">
        <v>61</v>
      </c>
      <c r="AE171">
        <v>242</v>
      </c>
      <c r="AF171">
        <v>39</v>
      </c>
      <c r="AG171">
        <v>112</v>
      </c>
      <c r="AH171">
        <v>121</v>
      </c>
      <c r="AI171">
        <v>266</v>
      </c>
      <c r="AJ171">
        <v>105</v>
      </c>
      <c r="AK171">
        <v>39</v>
      </c>
      <c r="AL171">
        <v>142</v>
      </c>
      <c r="AM171">
        <v>96</v>
      </c>
      <c r="AN171">
        <v>1461</v>
      </c>
      <c r="AO171">
        <v>141</v>
      </c>
      <c r="AP171">
        <v>14</v>
      </c>
      <c r="AQ171">
        <v>65</v>
      </c>
      <c r="AR171">
        <v>50</v>
      </c>
      <c r="AS171">
        <v>114</v>
      </c>
      <c r="AT171">
        <v>568</v>
      </c>
      <c r="AU171">
        <v>195</v>
      </c>
      <c r="AV171">
        <v>17</v>
      </c>
      <c r="AW171">
        <v>191</v>
      </c>
      <c r="AX171">
        <v>423</v>
      </c>
      <c r="AY171">
        <v>18</v>
      </c>
      <c r="AZ171">
        <v>100</v>
      </c>
      <c r="BA171">
        <v>53</v>
      </c>
      <c r="BB171">
        <v>15</v>
      </c>
      <c r="BC171">
        <v>23</v>
      </c>
      <c r="BD171">
        <v>83</v>
      </c>
      <c r="BE171">
        <v>2</v>
      </c>
      <c r="BF171">
        <v>0</v>
      </c>
      <c r="BG171">
        <v>1</v>
      </c>
      <c r="BH171">
        <v>3</v>
      </c>
      <c r="BI171">
        <v>34</v>
      </c>
      <c r="BJ171">
        <v>1</v>
      </c>
      <c r="BK171">
        <v>18</v>
      </c>
      <c r="BL171">
        <v>1</v>
      </c>
      <c r="BM171">
        <v>0</v>
      </c>
      <c r="BN171">
        <v>0</v>
      </c>
      <c r="BO171" s="30">
        <f t="shared" ref="BO171:BO234" si="44">SUM(BC171:BN171)</f>
        <v>166</v>
      </c>
      <c r="BP171">
        <v>237</v>
      </c>
      <c r="BQ171" s="30">
        <f t="shared" ref="BQ171:BQ234" si="45">BR171-SUM(D171:BN171,BP171)</f>
        <v>445</v>
      </c>
      <c r="BR171" s="24">
        <v>12459</v>
      </c>
      <c r="BS171" s="30">
        <f t="shared" si="31"/>
        <v>12459</v>
      </c>
      <c r="BT171" s="30">
        <v>0</v>
      </c>
      <c r="BU171" s="42">
        <f>DATEVALUE("06-29-96")</f>
        <v>35245</v>
      </c>
      <c r="BW171">
        <f t="shared" si="33"/>
        <v>125597</v>
      </c>
      <c r="BX171" s="25">
        <f t="shared" si="40"/>
        <v>-9.1478935980648934E-4</v>
      </c>
      <c r="BY171" s="6">
        <v>6611</v>
      </c>
      <c r="BZ171">
        <f t="shared" si="39"/>
        <v>5848</v>
      </c>
      <c r="CA171">
        <f t="shared" si="41"/>
        <v>37262</v>
      </c>
      <c r="CD171">
        <f t="shared" si="34"/>
        <v>30186</v>
      </c>
      <c r="CE171">
        <f t="shared" si="35"/>
        <v>14626</v>
      </c>
      <c r="CF171">
        <f t="shared" si="36"/>
        <v>5455</v>
      </c>
      <c r="CG171">
        <f t="shared" si="37"/>
        <v>4028</v>
      </c>
      <c r="CH171">
        <f t="shared" si="38"/>
        <v>4651</v>
      </c>
      <c r="CZ171" s="88">
        <v>35217</v>
      </c>
      <c r="DA171" s="6">
        <f t="shared" si="42"/>
        <v>10520.777777777777</v>
      </c>
      <c r="DB171" s="6">
        <f t="shared" si="32"/>
        <v>10466.416666666666</v>
      </c>
      <c r="DC171" s="90">
        <f t="shared" si="43"/>
        <v>12459</v>
      </c>
    </row>
    <row r="172" spans="2:107" x14ac:dyDescent="0.3">
      <c r="B172" s="47" t="s">
        <v>249</v>
      </c>
      <c r="C172" s="21" t="s">
        <v>462</v>
      </c>
      <c r="D172">
        <v>53</v>
      </c>
      <c r="E172">
        <v>273</v>
      </c>
      <c r="F172">
        <v>358</v>
      </c>
      <c r="G172">
        <v>49</v>
      </c>
      <c r="H172">
        <v>2499</v>
      </c>
      <c r="I172">
        <v>337</v>
      </c>
      <c r="J172">
        <v>55</v>
      </c>
      <c r="K172">
        <v>13</v>
      </c>
      <c r="L172">
        <v>290</v>
      </c>
      <c r="M172">
        <v>106</v>
      </c>
      <c r="N172">
        <v>195</v>
      </c>
      <c r="O172">
        <v>447</v>
      </c>
      <c r="P172">
        <v>236</v>
      </c>
      <c r="Q172">
        <v>62</v>
      </c>
      <c r="R172">
        <v>55</v>
      </c>
      <c r="S172">
        <v>88</v>
      </c>
      <c r="T172">
        <v>40</v>
      </c>
      <c r="U172">
        <v>70</v>
      </c>
      <c r="V172">
        <v>27</v>
      </c>
      <c r="W172">
        <v>103</v>
      </c>
      <c r="X172">
        <v>93</v>
      </c>
      <c r="Y172">
        <v>183</v>
      </c>
      <c r="Z172">
        <v>165</v>
      </c>
      <c r="AA172">
        <v>26</v>
      </c>
      <c r="AB172">
        <v>94</v>
      </c>
      <c r="AC172">
        <v>239</v>
      </c>
      <c r="AD172">
        <v>44</v>
      </c>
      <c r="AE172">
        <v>202</v>
      </c>
      <c r="AF172">
        <v>30</v>
      </c>
      <c r="AG172">
        <v>94</v>
      </c>
      <c r="AH172">
        <v>92</v>
      </c>
      <c r="AI172">
        <v>190</v>
      </c>
      <c r="AJ172">
        <v>110</v>
      </c>
      <c r="AK172">
        <v>32</v>
      </c>
      <c r="AL172">
        <v>164</v>
      </c>
      <c r="AM172">
        <v>89</v>
      </c>
      <c r="AN172">
        <v>1187</v>
      </c>
      <c r="AO172">
        <v>127</v>
      </c>
      <c r="AP172">
        <v>16</v>
      </c>
      <c r="AQ172">
        <v>56</v>
      </c>
      <c r="AR172">
        <v>38</v>
      </c>
      <c r="AS172">
        <v>97</v>
      </c>
      <c r="AT172">
        <v>474</v>
      </c>
      <c r="AU172">
        <v>178</v>
      </c>
      <c r="AV172">
        <v>12</v>
      </c>
      <c r="AW172">
        <v>154</v>
      </c>
      <c r="AX172">
        <v>688</v>
      </c>
      <c r="AY172">
        <v>9</v>
      </c>
      <c r="AZ172">
        <v>101</v>
      </c>
      <c r="BA172">
        <v>53</v>
      </c>
      <c r="BB172">
        <v>18</v>
      </c>
      <c r="BC172">
        <v>12</v>
      </c>
      <c r="BD172">
        <v>80</v>
      </c>
      <c r="BE172">
        <v>3</v>
      </c>
      <c r="BF172">
        <v>0</v>
      </c>
      <c r="BG172">
        <v>0</v>
      </c>
      <c r="BH172">
        <v>1</v>
      </c>
      <c r="BI172">
        <v>14</v>
      </c>
      <c r="BJ172">
        <v>0</v>
      </c>
      <c r="BK172">
        <v>13</v>
      </c>
      <c r="BL172">
        <v>6</v>
      </c>
      <c r="BM172">
        <v>0</v>
      </c>
      <c r="BN172">
        <v>0</v>
      </c>
      <c r="BO172" s="30">
        <f t="shared" si="44"/>
        <v>129</v>
      </c>
      <c r="BP172">
        <v>103</v>
      </c>
      <c r="BQ172" s="30">
        <f t="shared" si="45"/>
        <v>474</v>
      </c>
      <c r="BR172" s="24">
        <v>11117</v>
      </c>
      <c r="BS172" s="30">
        <f t="shared" si="31"/>
        <v>11117</v>
      </c>
      <c r="BT172" s="30">
        <v>0</v>
      </c>
      <c r="BU172" s="42">
        <f>DATEVALUE("07-27-96")</f>
        <v>35273</v>
      </c>
      <c r="BW172">
        <f t="shared" si="33"/>
        <v>124537</v>
      </c>
      <c r="BX172" s="25">
        <f t="shared" si="40"/>
        <v>-5.7005532889956578E-3</v>
      </c>
      <c r="BY172" s="6">
        <v>7548</v>
      </c>
      <c r="BZ172">
        <f t="shared" si="39"/>
        <v>3569</v>
      </c>
      <c r="CA172">
        <f t="shared" si="41"/>
        <v>34845</v>
      </c>
      <c r="CD172">
        <f t="shared" si="34"/>
        <v>29632</v>
      </c>
      <c r="CE172">
        <f t="shared" si="35"/>
        <v>14550</v>
      </c>
      <c r="CF172">
        <f t="shared" si="36"/>
        <v>5368</v>
      </c>
      <c r="CG172">
        <f t="shared" si="37"/>
        <v>3965</v>
      </c>
      <c r="CH172">
        <f t="shared" si="38"/>
        <v>4662</v>
      </c>
      <c r="CZ172" s="88">
        <v>35247</v>
      </c>
      <c r="DA172" s="6">
        <f t="shared" si="42"/>
        <v>10469.805555555555</v>
      </c>
      <c r="DB172" s="6">
        <f t="shared" si="32"/>
        <v>10378.083333333334</v>
      </c>
      <c r="DC172" s="90">
        <f t="shared" si="43"/>
        <v>11117</v>
      </c>
    </row>
    <row r="173" spans="2:107" x14ac:dyDescent="0.3">
      <c r="B173" s="47" t="s">
        <v>250</v>
      </c>
      <c r="C173" s="21" t="s">
        <v>438</v>
      </c>
      <c r="D173">
        <v>75</v>
      </c>
      <c r="E173">
        <v>338</v>
      </c>
      <c r="F173">
        <v>522</v>
      </c>
      <c r="G173">
        <v>50</v>
      </c>
      <c r="H173">
        <v>3412</v>
      </c>
      <c r="I173">
        <v>393</v>
      </c>
      <c r="J173">
        <v>71</v>
      </c>
      <c r="K173">
        <v>15</v>
      </c>
      <c r="L173">
        <v>371</v>
      </c>
      <c r="M173">
        <v>146</v>
      </c>
      <c r="N173">
        <v>311</v>
      </c>
      <c r="O173">
        <v>512</v>
      </c>
      <c r="P173">
        <v>283</v>
      </c>
      <c r="Q173">
        <v>115</v>
      </c>
      <c r="R173">
        <v>110</v>
      </c>
      <c r="S173">
        <v>124</v>
      </c>
      <c r="T173">
        <v>57</v>
      </c>
      <c r="U173">
        <v>83</v>
      </c>
      <c r="V173">
        <v>29</v>
      </c>
      <c r="W173">
        <v>133</v>
      </c>
      <c r="X173">
        <v>157</v>
      </c>
      <c r="Y173">
        <v>219</v>
      </c>
      <c r="Z173">
        <v>244</v>
      </c>
      <c r="AA173">
        <v>32</v>
      </c>
      <c r="AB173">
        <v>142</v>
      </c>
      <c r="AC173">
        <v>322</v>
      </c>
      <c r="AD173">
        <v>92</v>
      </c>
      <c r="AE173">
        <v>247</v>
      </c>
      <c r="AF173">
        <v>51</v>
      </c>
      <c r="AG173">
        <v>131</v>
      </c>
      <c r="AH173">
        <v>161</v>
      </c>
      <c r="AI173">
        <v>296</v>
      </c>
      <c r="AJ173">
        <v>143</v>
      </c>
      <c r="AK173">
        <v>38</v>
      </c>
      <c r="AL173">
        <v>188</v>
      </c>
      <c r="AM173">
        <v>108</v>
      </c>
      <c r="AN173">
        <v>1644</v>
      </c>
      <c r="AO173">
        <v>154</v>
      </c>
      <c r="AP173">
        <v>18</v>
      </c>
      <c r="AQ173">
        <v>88</v>
      </c>
      <c r="AR173">
        <v>59</v>
      </c>
      <c r="AS173">
        <v>102</v>
      </c>
      <c r="AT173">
        <v>667</v>
      </c>
      <c r="AU173">
        <v>221</v>
      </c>
      <c r="AV173">
        <v>23</v>
      </c>
      <c r="AW173">
        <v>296</v>
      </c>
      <c r="AX173">
        <v>1016</v>
      </c>
      <c r="AY173">
        <v>20</v>
      </c>
      <c r="AZ173">
        <v>137</v>
      </c>
      <c r="BA173">
        <v>53</v>
      </c>
      <c r="BB173">
        <v>12</v>
      </c>
      <c r="BC173">
        <v>31</v>
      </c>
      <c r="BD173">
        <v>96</v>
      </c>
      <c r="BE173">
        <v>0</v>
      </c>
      <c r="BF173">
        <v>0</v>
      </c>
      <c r="BG173">
        <v>0</v>
      </c>
      <c r="BH173">
        <v>4</v>
      </c>
      <c r="BI173">
        <v>36</v>
      </c>
      <c r="BJ173">
        <v>0</v>
      </c>
      <c r="BK173">
        <v>9</v>
      </c>
      <c r="BL173">
        <v>6</v>
      </c>
      <c r="BM173">
        <v>0</v>
      </c>
      <c r="BN173">
        <v>0</v>
      </c>
      <c r="BO173" s="30">
        <f t="shared" si="44"/>
        <v>182</v>
      </c>
      <c r="BP173">
        <v>71</v>
      </c>
      <c r="BQ173" s="30">
        <f t="shared" si="45"/>
        <v>680</v>
      </c>
      <c r="BR173" s="24">
        <v>15164</v>
      </c>
      <c r="BS173" s="30">
        <f t="shared" si="31"/>
        <v>15164</v>
      </c>
      <c r="BT173" s="30">
        <v>0</v>
      </c>
      <c r="BU173" s="42">
        <f>DATEVALUE("08-31-96")</f>
        <v>35308</v>
      </c>
      <c r="BW173">
        <f t="shared" si="33"/>
        <v>128821</v>
      </c>
      <c r="BX173" s="25">
        <f t="shared" si="40"/>
        <v>3.1550035633923557E-2</v>
      </c>
      <c r="BY173" s="6">
        <v>7626</v>
      </c>
      <c r="BZ173">
        <f t="shared" si="39"/>
        <v>7538</v>
      </c>
      <c r="CA173">
        <f t="shared" si="41"/>
        <v>42202</v>
      </c>
      <c r="CD173">
        <f t="shared" si="34"/>
        <v>30387</v>
      </c>
      <c r="CE173">
        <f t="shared" si="35"/>
        <v>14845</v>
      </c>
      <c r="CF173">
        <f t="shared" si="36"/>
        <v>5593</v>
      </c>
      <c r="CG173">
        <f t="shared" si="37"/>
        <v>4132</v>
      </c>
      <c r="CH173">
        <f t="shared" si="38"/>
        <v>4808</v>
      </c>
      <c r="CZ173" s="88">
        <v>35278</v>
      </c>
      <c r="DA173" s="6">
        <f t="shared" si="42"/>
        <v>10580.916666666666</v>
      </c>
      <c r="DB173" s="6">
        <f t="shared" si="32"/>
        <v>10735.083333333334</v>
      </c>
      <c r="DC173" s="90">
        <f t="shared" si="43"/>
        <v>15164</v>
      </c>
    </row>
    <row r="174" spans="2:107" x14ac:dyDescent="0.3">
      <c r="B174" s="47" t="s">
        <v>251</v>
      </c>
      <c r="C174" s="21" t="s">
        <v>439</v>
      </c>
      <c r="D174">
        <v>77</v>
      </c>
      <c r="E174">
        <v>372</v>
      </c>
      <c r="F174">
        <v>458</v>
      </c>
      <c r="G174">
        <v>70</v>
      </c>
      <c r="H174">
        <v>3186</v>
      </c>
      <c r="I174">
        <v>422</v>
      </c>
      <c r="J174">
        <v>66</v>
      </c>
      <c r="K174">
        <v>13</v>
      </c>
      <c r="L174">
        <v>361</v>
      </c>
      <c r="M174">
        <v>165</v>
      </c>
      <c r="N174">
        <v>237</v>
      </c>
      <c r="O174">
        <v>454</v>
      </c>
      <c r="P174">
        <v>294</v>
      </c>
      <c r="Q174">
        <v>126</v>
      </c>
      <c r="R174">
        <v>101</v>
      </c>
      <c r="S174">
        <v>115</v>
      </c>
      <c r="T174">
        <v>40</v>
      </c>
      <c r="U174">
        <v>60</v>
      </c>
      <c r="V174">
        <v>38</v>
      </c>
      <c r="W174">
        <v>111</v>
      </c>
      <c r="X174">
        <v>159</v>
      </c>
      <c r="Y174">
        <v>213</v>
      </c>
      <c r="Z174">
        <v>224</v>
      </c>
      <c r="AA174">
        <v>41</v>
      </c>
      <c r="AB174">
        <v>130</v>
      </c>
      <c r="AC174">
        <v>350</v>
      </c>
      <c r="AD174">
        <v>67</v>
      </c>
      <c r="AE174">
        <v>246</v>
      </c>
      <c r="AF174">
        <v>39</v>
      </c>
      <c r="AG174">
        <v>110</v>
      </c>
      <c r="AH174">
        <v>121</v>
      </c>
      <c r="AI174">
        <v>301</v>
      </c>
      <c r="AJ174">
        <v>139</v>
      </c>
      <c r="AK174">
        <v>31</v>
      </c>
      <c r="AL174">
        <v>190</v>
      </c>
      <c r="AM174">
        <v>80</v>
      </c>
      <c r="AN174">
        <v>1559</v>
      </c>
      <c r="AO174">
        <v>144</v>
      </c>
      <c r="AP174">
        <v>22</v>
      </c>
      <c r="AQ174">
        <v>72</v>
      </c>
      <c r="AR174">
        <v>51</v>
      </c>
      <c r="AS174">
        <v>116</v>
      </c>
      <c r="AT174">
        <v>575</v>
      </c>
      <c r="AU174">
        <v>238</v>
      </c>
      <c r="AV174">
        <v>16</v>
      </c>
      <c r="AW174">
        <v>234</v>
      </c>
      <c r="AX174">
        <v>864</v>
      </c>
      <c r="AY174">
        <v>12</v>
      </c>
      <c r="AZ174">
        <v>148</v>
      </c>
      <c r="BA174">
        <v>74</v>
      </c>
      <c r="BB174">
        <v>21</v>
      </c>
      <c r="BC174">
        <v>26</v>
      </c>
      <c r="BD174">
        <v>74</v>
      </c>
      <c r="BE174">
        <v>0</v>
      </c>
      <c r="BF174">
        <v>0</v>
      </c>
      <c r="BG174">
        <v>0</v>
      </c>
      <c r="BH174">
        <v>1</v>
      </c>
      <c r="BI174">
        <v>47</v>
      </c>
      <c r="BJ174">
        <v>0</v>
      </c>
      <c r="BK174">
        <v>5</v>
      </c>
      <c r="BL174">
        <v>1</v>
      </c>
      <c r="BM174">
        <v>0</v>
      </c>
      <c r="BN174">
        <v>1</v>
      </c>
      <c r="BO174" s="30">
        <f t="shared" si="44"/>
        <v>155</v>
      </c>
      <c r="BP174">
        <v>37</v>
      </c>
      <c r="BQ174" s="30">
        <f t="shared" si="45"/>
        <v>613</v>
      </c>
      <c r="BR174" s="24">
        <v>14158</v>
      </c>
      <c r="BS174" s="30">
        <f t="shared" si="31"/>
        <v>14158</v>
      </c>
      <c r="BT174" s="30">
        <v>0</v>
      </c>
      <c r="BU174" s="42">
        <f>DATEVALUE("09-28-96")</f>
        <v>35336</v>
      </c>
      <c r="BW174">
        <f t="shared" si="33"/>
        <v>128960</v>
      </c>
      <c r="BX174" s="25">
        <f t="shared" si="40"/>
        <v>1.4314928425357865E-2</v>
      </c>
      <c r="BY174" s="6">
        <v>5114</v>
      </c>
      <c r="BZ174">
        <f t="shared" si="39"/>
        <v>9044</v>
      </c>
      <c r="CA174">
        <f t="shared" si="41"/>
        <v>43972</v>
      </c>
      <c r="CD174">
        <f t="shared" si="34"/>
        <v>30156</v>
      </c>
      <c r="CE174">
        <f t="shared" si="35"/>
        <v>14821</v>
      </c>
      <c r="CF174">
        <f t="shared" si="36"/>
        <v>5522</v>
      </c>
      <c r="CG174">
        <f t="shared" si="37"/>
        <v>4158</v>
      </c>
      <c r="CH174">
        <f t="shared" si="38"/>
        <v>4731</v>
      </c>
      <c r="CZ174" s="88">
        <v>35309</v>
      </c>
      <c r="DA174" s="6">
        <f t="shared" si="42"/>
        <v>10638.833333333334</v>
      </c>
      <c r="DB174" s="6">
        <f t="shared" si="32"/>
        <v>10746.666666666666</v>
      </c>
      <c r="DC174" s="90">
        <f t="shared" si="43"/>
        <v>14158</v>
      </c>
    </row>
    <row r="175" spans="2:107" x14ac:dyDescent="0.3">
      <c r="B175" s="47" t="s">
        <v>252</v>
      </c>
      <c r="C175" s="21" t="s">
        <v>440</v>
      </c>
      <c r="D175">
        <v>65</v>
      </c>
      <c r="E175">
        <v>340</v>
      </c>
      <c r="F175">
        <v>432</v>
      </c>
      <c r="G175">
        <v>64</v>
      </c>
      <c r="H175">
        <v>2943</v>
      </c>
      <c r="I175">
        <v>348</v>
      </c>
      <c r="J175">
        <v>79</v>
      </c>
      <c r="K175">
        <v>13</v>
      </c>
      <c r="L175">
        <v>346</v>
      </c>
      <c r="M175">
        <v>137</v>
      </c>
      <c r="N175">
        <v>235</v>
      </c>
      <c r="O175">
        <v>498</v>
      </c>
      <c r="P175">
        <v>272</v>
      </c>
      <c r="Q175">
        <v>104</v>
      </c>
      <c r="R175">
        <v>82</v>
      </c>
      <c r="S175">
        <v>101</v>
      </c>
      <c r="T175">
        <v>41</v>
      </c>
      <c r="U175">
        <v>75</v>
      </c>
      <c r="V175">
        <v>40</v>
      </c>
      <c r="W175">
        <v>100</v>
      </c>
      <c r="X175">
        <v>116</v>
      </c>
      <c r="Y175">
        <v>208</v>
      </c>
      <c r="Z175">
        <v>173</v>
      </c>
      <c r="AA175">
        <v>23</v>
      </c>
      <c r="AB175">
        <v>127</v>
      </c>
      <c r="AC175">
        <v>314</v>
      </c>
      <c r="AD175">
        <v>66</v>
      </c>
      <c r="AE175">
        <v>225</v>
      </c>
      <c r="AF175">
        <v>49</v>
      </c>
      <c r="AG175">
        <v>80</v>
      </c>
      <c r="AH175">
        <v>146</v>
      </c>
      <c r="AI175">
        <v>248</v>
      </c>
      <c r="AJ175">
        <v>119</v>
      </c>
      <c r="AK175">
        <v>33</v>
      </c>
      <c r="AL175">
        <v>182</v>
      </c>
      <c r="AM175">
        <v>94</v>
      </c>
      <c r="AN175">
        <v>1627</v>
      </c>
      <c r="AO175">
        <v>122</v>
      </c>
      <c r="AP175">
        <v>17</v>
      </c>
      <c r="AQ175">
        <v>58</v>
      </c>
      <c r="AR175">
        <v>68</v>
      </c>
      <c r="AS175">
        <v>94</v>
      </c>
      <c r="AT175">
        <v>571</v>
      </c>
      <c r="AU175">
        <v>223</v>
      </c>
      <c r="AV175">
        <v>18</v>
      </c>
      <c r="AW175">
        <v>194</v>
      </c>
      <c r="AX175">
        <v>900</v>
      </c>
      <c r="AY175">
        <v>15</v>
      </c>
      <c r="AZ175">
        <v>131</v>
      </c>
      <c r="BA175">
        <v>58</v>
      </c>
      <c r="BB175">
        <v>16</v>
      </c>
      <c r="BC175">
        <v>21</v>
      </c>
      <c r="BD175">
        <v>102</v>
      </c>
      <c r="BE175">
        <v>0</v>
      </c>
      <c r="BF175">
        <v>1</v>
      </c>
      <c r="BG175">
        <v>3</v>
      </c>
      <c r="BH175">
        <v>1</v>
      </c>
      <c r="BI175">
        <v>35</v>
      </c>
      <c r="BJ175">
        <v>0</v>
      </c>
      <c r="BK175">
        <v>25</v>
      </c>
      <c r="BL175">
        <v>4</v>
      </c>
      <c r="BM175">
        <v>0</v>
      </c>
      <c r="BN175">
        <v>0</v>
      </c>
      <c r="BO175" s="30">
        <f t="shared" si="44"/>
        <v>192</v>
      </c>
      <c r="BP175">
        <v>13</v>
      </c>
      <c r="BQ175" s="30">
        <f t="shared" si="45"/>
        <v>526</v>
      </c>
      <c r="BR175" s="24">
        <v>13361</v>
      </c>
      <c r="BS175" s="30">
        <f t="shared" si="31"/>
        <v>13361</v>
      </c>
      <c r="BT175" s="30">
        <v>0</v>
      </c>
      <c r="BU175" s="42">
        <f>DATEVALUE("10-26-96")</f>
        <v>35364</v>
      </c>
      <c r="BW175">
        <f t="shared" si="33"/>
        <v>132036</v>
      </c>
      <c r="BX175" s="25">
        <f t="shared" si="40"/>
        <v>6.9983792544570544E-2</v>
      </c>
      <c r="BY175" s="6">
        <v>9976</v>
      </c>
      <c r="BZ175">
        <f t="shared" si="39"/>
        <v>3385</v>
      </c>
      <c r="CA175">
        <f t="shared" si="41"/>
        <v>44663</v>
      </c>
      <c r="CD175">
        <f t="shared" si="34"/>
        <v>30582</v>
      </c>
      <c r="CE175">
        <f t="shared" si="35"/>
        <v>15259</v>
      </c>
      <c r="CF175">
        <f t="shared" si="36"/>
        <v>5637</v>
      </c>
      <c r="CG175">
        <f t="shared" si="37"/>
        <v>4258</v>
      </c>
      <c r="CH175">
        <f t="shared" si="38"/>
        <v>4843</v>
      </c>
      <c r="CZ175" s="88">
        <v>35339</v>
      </c>
      <c r="DA175" s="6">
        <f t="shared" si="42"/>
        <v>10620.388888888889</v>
      </c>
      <c r="DB175" s="6">
        <f t="shared" si="32"/>
        <v>11003</v>
      </c>
      <c r="DC175" s="90">
        <f t="shared" si="43"/>
        <v>13361</v>
      </c>
    </row>
    <row r="176" spans="2:107" x14ac:dyDescent="0.3">
      <c r="B176" s="47" t="s">
        <v>253</v>
      </c>
      <c r="C176" s="21" t="s">
        <v>441</v>
      </c>
      <c r="D176">
        <v>47</v>
      </c>
      <c r="E176">
        <v>334</v>
      </c>
      <c r="F176">
        <v>374</v>
      </c>
      <c r="G176">
        <v>49</v>
      </c>
      <c r="H176">
        <v>2792</v>
      </c>
      <c r="I176">
        <v>347</v>
      </c>
      <c r="J176">
        <v>60</v>
      </c>
      <c r="K176">
        <v>17</v>
      </c>
      <c r="L176">
        <v>289</v>
      </c>
      <c r="M176">
        <v>143</v>
      </c>
      <c r="N176">
        <v>204</v>
      </c>
      <c r="O176">
        <v>438</v>
      </c>
      <c r="P176">
        <v>242</v>
      </c>
      <c r="Q176">
        <v>97</v>
      </c>
      <c r="R176">
        <v>79</v>
      </c>
      <c r="S176">
        <v>100</v>
      </c>
      <c r="T176">
        <v>35</v>
      </c>
      <c r="U176">
        <v>63</v>
      </c>
      <c r="V176">
        <v>28</v>
      </c>
      <c r="W176">
        <v>102</v>
      </c>
      <c r="X176">
        <v>103</v>
      </c>
      <c r="Y176">
        <v>210</v>
      </c>
      <c r="Z176">
        <v>166</v>
      </c>
      <c r="AA176">
        <v>30</v>
      </c>
      <c r="AB176">
        <v>97</v>
      </c>
      <c r="AC176">
        <v>278</v>
      </c>
      <c r="AD176">
        <v>54</v>
      </c>
      <c r="AE176">
        <v>213</v>
      </c>
      <c r="AF176">
        <v>33</v>
      </c>
      <c r="AG176">
        <v>96</v>
      </c>
      <c r="AH176">
        <v>79</v>
      </c>
      <c r="AI176">
        <v>203</v>
      </c>
      <c r="AJ176">
        <v>136</v>
      </c>
      <c r="AK176">
        <v>35</v>
      </c>
      <c r="AL176">
        <v>141</v>
      </c>
      <c r="AM176">
        <v>92</v>
      </c>
      <c r="AN176">
        <v>1549</v>
      </c>
      <c r="AO176">
        <v>122</v>
      </c>
      <c r="AP176">
        <v>18</v>
      </c>
      <c r="AQ176">
        <v>62</v>
      </c>
      <c r="AR176">
        <v>41</v>
      </c>
      <c r="AS176">
        <v>89</v>
      </c>
      <c r="AT176">
        <v>486</v>
      </c>
      <c r="AU176">
        <v>212</v>
      </c>
      <c r="AV176">
        <v>17</v>
      </c>
      <c r="AW176">
        <v>209</v>
      </c>
      <c r="AX176">
        <v>814</v>
      </c>
      <c r="AY176">
        <v>8</v>
      </c>
      <c r="AZ176">
        <v>112</v>
      </c>
      <c r="BA176">
        <v>55</v>
      </c>
      <c r="BB176">
        <v>19</v>
      </c>
      <c r="BC176">
        <v>20</v>
      </c>
      <c r="BD176">
        <v>87</v>
      </c>
      <c r="BH176">
        <v>3</v>
      </c>
      <c r="BI176">
        <v>32</v>
      </c>
      <c r="BJ176">
        <v>1</v>
      </c>
      <c r="BK176">
        <v>14</v>
      </c>
      <c r="BL176">
        <v>2</v>
      </c>
      <c r="BM176">
        <v>1</v>
      </c>
      <c r="BO176" s="30">
        <f t="shared" si="44"/>
        <v>160</v>
      </c>
      <c r="BP176">
        <v>15</v>
      </c>
      <c r="BQ176" s="30">
        <f t="shared" si="45"/>
        <v>503</v>
      </c>
      <c r="BR176" s="24">
        <v>12297</v>
      </c>
      <c r="BS176" s="30">
        <f t="shared" si="31"/>
        <v>12297</v>
      </c>
      <c r="BT176" s="30">
        <v>0</v>
      </c>
      <c r="BU176" s="42">
        <f>DATEVALUE("11-30-96")</f>
        <v>35399</v>
      </c>
      <c r="BW176">
        <f t="shared" si="33"/>
        <v>135896</v>
      </c>
      <c r="BX176" s="25">
        <f t="shared" si="40"/>
        <v>0.10182670244938663</v>
      </c>
      <c r="BY176" s="6">
        <v>6711</v>
      </c>
      <c r="BZ176">
        <f t="shared" si="39"/>
        <v>5586</v>
      </c>
      <c r="CA176">
        <f t="shared" si="41"/>
        <v>48821</v>
      </c>
      <c r="CD176">
        <f t="shared" si="34"/>
        <v>31320</v>
      </c>
      <c r="CE176">
        <f t="shared" si="35"/>
        <v>15865</v>
      </c>
      <c r="CF176">
        <f t="shared" si="36"/>
        <v>5760</v>
      </c>
      <c r="CG176">
        <f t="shared" si="37"/>
        <v>4368</v>
      </c>
      <c r="CH176">
        <f t="shared" si="38"/>
        <v>5000</v>
      </c>
      <c r="CZ176" s="88">
        <v>35370</v>
      </c>
      <c r="DA176" s="6">
        <f t="shared" si="42"/>
        <v>10727.444444444445</v>
      </c>
      <c r="DB176" s="6">
        <f t="shared" si="32"/>
        <v>11324.666666666666</v>
      </c>
      <c r="DC176" s="90">
        <f t="shared" si="43"/>
        <v>12297</v>
      </c>
    </row>
    <row r="177" spans="2:107" x14ac:dyDescent="0.3">
      <c r="B177" s="64" t="s">
        <v>254</v>
      </c>
      <c r="C177" s="21" t="s">
        <v>442</v>
      </c>
      <c r="D177">
        <v>24</v>
      </c>
      <c r="E177">
        <v>147</v>
      </c>
      <c r="F177">
        <v>156</v>
      </c>
      <c r="G177">
        <v>20</v>
      </c>
      <c r="H177">
        <v>1235</v>
      </c>
      <c r="I177">
        <v>145</v>
      </c>
      <c r="J177">
        <v>29</v>
      </c>
      <c r="K177">
        <v>4</v>
      </c>
      <c r="L177">
        <v>159</v>
      </c>
      <c r="M177">
        <v>67</v>
      </c>
      <c r="N177">
        <v>86</v>
      </c>
      <c r="O177">
        <v>191</v>
      </c>
      <c r="P177">
        <v>101</v>
      </c>
      <c r="Q177">
        <v>37</v>
      </c>
      <c r="R177">
        <v>29</v>
      </c>
      <c r="S177">
        <v>51</v>
      </c>
      <c r="T177">
        <v>27</v>
      </c>
      <c r="U177">
        <v>27</v>
      </c>
      <c r="V177">
        <v>14</v>
      </c>
      <c r="W177">
        <v>51</v>
      </c>
      <c r="X177">
        <v>56</v>
      </c>
      <c r="Y177">
        <v>91</v>
      </c>
      <c r="Z177">
        <v>83</v>
      </c>
      <c r="AA177">
        <v>9</v>
      </c>
      <c r="AB177">
        <v>28</v>
      </c>
      <c r="AC177">
        <v>131</v>
      </c>
      <c r="AD177">
        <v>19</v>
      </c>
      <c r="AE177">
        <v>94</v>
      </c>
      <c r="AF177">
        <v>11</v>
      </c>
      <c r="AG177">
        <v>55</v>
      </c>
      <c r="AH177">
        <v>35</v>
      </c>
      <c r="AI177">
        <v>89</v>
      </c>
      <c r="AJ177">
        <v>50</v>
      </c>
      <c r="AK177">
        <v>23</v>
      </c>
      <c r="AL177">
        <v>63</v>
      </c>
      <c r="AM177">
        <v>37</v>
      </c>
      <c r="AN177">
        <v>699</v>
      </c>
      <c r="AO177">
        <v>48</v>
      </c>
      <c r="AP177">
        <v>5</v>
      </c>
      <c r="AQ177">
        <v>33</v>
      </c>
      <c r="AR177">
        <v>25</v>
      </c>
      <c r="AS177">
        <v>52</v>
      </c>
      <c r="AT177">
        <v>235</v>
      </c>
      <c r="AU177">
        <v>86</v>
      </c>
      <c r="AV177">
        <v>8</v>
      </c>
      <c r="AW177">
        <v>86</v>
      </c>
      <c r="AX177">
        <v>457</v>
      </c>
      <c r="AY177">
        <v>3</v>
      </c>
      <c r="AZ177">
        <v>54</v>
      </c>
      <c r="BA177">
        <v>18</v>
      </c>
      <c r="BB177">
        <v>5</v>
      </c>
      <c r="BC177">
        <v>10</v>
      </c>
      <c r="BD177">
        <v>43</v>
      </c>
      <c r="BE177">
        <v>0</v>
      </c>
      <c r="BF177">
        <v>0</v>
      </c>
      <c r="BG177">
        <v>0</v>
      </c>
      <c r="BH177">
        <v>0</v>
      </c>
      <c r="BI177">
        <v>14</v>
      </c>
      <c r="BJ177">
        <v>1</v>
      </c>
      <c r="BK177">
        <v>6</v>
      </c>
      <c r="BL177">
        <v>2</v>
      </c>
      <c r="BM177">
        <v>0</v>
      </c>
      <c r="BN177">
        <v>0</v>
      </c>
      <c r="BO177" s="30">
        <f t="shared" si="44"/>
        <v>76</v>
      </c>
      <c r="BP177">
        <v>8</v>
      </c>
      <c r="BQ177" s="30">
        <f t="shared" si="45"/>
        <v>220</v>
      </c>
      <c r="BR177" s="24">
        <v>5592</v>
      </c>
      <c r="BS177" s="30">
        <f t="shared" si="31"/>
        <v>5592</v>
      </c>
      <c r="BT177" s="30">
        <v>0</v>
      </c>
      <c r="BU177" s="42">
        <f>DATEVALUE("12-28-96")</f>
        <v>35427</v>
      </c>
      <c r="BW177">
        <f t="shared" si="33"/>
        <v>131568</v>
      </c>
      <c r="BX177" s="25">
        <f t="shared" si="40"/>
        <v>6.91891364766688E-2</v>
      </c>
      <c r="BY177" s="6">
        <v>6373</v>
      </c>
      <c r="BZ177">
        <f t="shared" si="39"/>
        <v>-781</v>
      </c>
      <c r="CA177">
        <f t="shared" si="41"/>
        <v>44853</v>
      </c>
      <c r="CD177">
        <f t="shared" si="34"/>
        <v>30164</v>
      </c>
      <c r="CE177">
        <f t="shared" si="35"/>
        <v>15470</v>
      </c>
      <c r="CF177">
        <f t="shared" si="36"/>
        <v>5569</v>
      </c>
      <c r="CG177">
        <f t="shared" si="37"/>
        <v>4232</v>
      </c>
      <c r="CH177">
        <f t="shared" si="38"/>
        <v>4843</v>
      </c>
      <c r="CZ177" s="88">
        <v>35400</v>
      </c>
      <c r="DA177" s="6">
        <f t="shared" si="42"/>
        <v>10652.611111111111</v>
      </c>
      <c r="DB177" s="6">
        <f t="shared" si="32"/>
        <v>10964</v>
      </c>
      <c r="DC177" s="90">
        <f t="shared" si="43"/>
        <v>5592</v>
      </c>
    </row>
    <row r="178" spans="2:107" x14ac:dyDescent="0.3">
      <c r="B178" s="47" t="s">
        <v>255</v>
      </c>
      <c r="C178" s="21" t="s">
        <v>443</v>
      </c>
      <c r="D178">
        <v>65</v>
      </c>
      <c r="E178">
        <v>362</v>
      </c>
      <c r="F178">
        <v>403</v>
      </c>
      <c r="G178">
        <v>44</v>
      </c>
      <c r="H178">
        <v>2823</v>
      </c>
      <c r="I178">
        <v>379</v>
      </c>
      <c r="J178">
        <v>54</v>
      </c>
      <c r="K178">
        <v>14</v>
      </c>
      <c r="L178">
        <v>345</v>
      </c>
      <c r="M178">
        <v>172</v>
      </c>
      <c r="N178">
        <v>232</v>
      </c>
      <c r="O178">
        <v>512</v>
      </c>
      <c r="P178">
        <v>267</v>
      </c>
      <c r="Q178">
        <v>95</v>
      </c>
      <c r="R178">
        <v>89</v>
      </c>
      <c r="S178">
        <v>102</v>
      </c>
      <c r="T178">
        <v>43</v>
      </c>
      <c r="U178">
        <v>55</v>
      </c>
      <c r="V178">
        <v>33</v>
      </c>
      <c r="W178">
        <v>104</v>
      </c>
      <c r="X178">
        <v>135</v>
      </c>
      <c r="Y178">
        <v>199</v>
      </c>
      <c r="Z178">
        <v>157</v>
      </c>
      <c r="AA178">
        <v>29</v>
      </c>
      <c r="AB178">
        <v>95</v>
      </c>
      <c r="AC178">
        <v>339</v>
      </c>
      <c r="AD178">
        <v>59</v>
      </c>
      <c r="AE178">
        <v>223</v>
      </c>
      <c r="AF178">
        <v>24</v>
      </c>
      <c r="AG178">
        <v>100</v>
      </c>
      <c r="AH178">
        <v>139</v>
      </c>
      <c r="AI178">
        <v>256</v>
      </c>
      <c r="AJ178">
        <v>128</v>
      </c>
      <c r="AK178">
        <v>47</v>
      </c>
      <c r="AL178">
        <v>166</v>
      </c>
      <c r="AM178">
        <v>89</v>
      </c>
      <c r="AN178">
        <v>1597</v>
      </c>
      <c r="AO178">
        <v>143</v>
      </c>
      <c r="AP178">
        <v>21</v>
      </c>
      <c r="AQ178">
        <v>66</v>
      </c>
      <c r="AR178">
        <v>60</v>
      </c>
      <c r="AS178">
        <v>94</v>
      </c>
      <c r="AT178">
        <v>579</v>
      </c>
      <c r="AU178">
        <v>209</v>
      </c>
      <c r="AV178">
        <v>21</v>
      </c>
      <c r="AW178">
        <v>207</v>
      </c>
      <c r="AX178">
        <v>950</v>
      </c>
      <c r="AY178">
        <v>12</v>
      </c>
      <c r="AZ178">
        <v>99</v>
      </c>
      <c r="BA178">
        <v>53</v>
      </c>
      <c r="BB178">
        <v>17</v>
      </c>
      <c r="BC178">
        <v>19</v>
      </c>
      <c r="BD178">
        <v>79</v>
      </c>
      <c r="BE178">
        <v>0</v>
      </c>
      <c r="BF178">
        <v>0</v>
      </c>
      <c r="BG178">
        <v>1</v>
      </c>
      <c r="BH178">
        <v>3</v>
      </c>
      <c r="BI178">
        <v>27</v>
      </c>
      <c r="BJ178">
        <v>0</v>
      </c>
      <c r="BK178">
        <v>20</v>
      </c>
      <c r="BL178">
        <v>7</v>
      </c>
      <c r="BM178">
        <v>0</v>
      </c>
      <c r="BN178">
        <v>0</v>
      </c>
      <c r="BO178" s="30">
        <f t="shared" si="44"/>
        <v>156</v>
      </c>
      <c r="BP178">
        <v>34</v>
      </c>
      <c r="BQ178" s="30">
        <f t="shared" si="45"/>
        <v>530</v>
      </c>
      <c r="BR178" s="24">
        <v>13226</v>
      </c>
      <c r="BS178" s="30">
        <f t="shared" si="31"/>
        <v>13226</v>
      </c>
      <c r="BT178" s="30">
        <v>0</v>
      </c>
      <c r="BU178" s="42">
        <f>DATEVALUE("2-1-97")</f>
        <v>35462</v>
      </c>
      <c r="BW178">
        <f t="shared" si="33"/>
        <v>135399</v>
      </c>
      <c r="BX178" s="25">
        <f t="shared" si="40"/>
        <v>0.10288511664277333</v>
      </c>
      <c r="BY178" s="6">
        <v>7896</v>
      </c>
      <c r="BZ178">
        <f t="shared" si="39"/>
        <v>5330</v>
      </c>
      <c r="CA178">
        <f t="shared" si="41"/>
        <v>44641</v>
      </c>
      <c r="CD178">
        <f t="shared" si="34"/>
        <v>30697</v>
      </c>
      <c r="CE178">
        <f t="shared" si="35"/>
        <v>16004</v>
      </c>
      <c r="CF178">
        <f t="shared" si="36"/>
        <v>5772</v>
      </c>
      <c r="CG178">
        <f t="shared" si="37"/>
        <v>4318</v>
      </c>
      <c r="CH178">
        <f t="shared" si="38"/>
        <v>4969</v>
      </c>
      <c r="CZ178" s="88">
        <v>35431</v>
      </c>
      <c r="DA178" s="6">
        <f t="shared" si="42"/>
        <v>10693.972222222223</v>
      </c>
      <c r="DB178" s="6">
        <f t="shared" si="32"/>
        <v>11283.25</v>
      </c>
      <c r="DC178" s="90">
        <f t="shared" si="43"/>
        <v>13226</v>
      </c>
    </row>
    <row r="179" spans="2:107" x14ac:dyDescent="0.3">
      <c r="B179" s="47" t="s">
        <v>256</v>
      </c>
      <c r="C179" s="21" t="s">
        <v>444</v>
      </c>
      <c r="D179">
        <v>43</v>
      </c>
      <c r="E179">
        <v>313</v>
      </c>
      <c r="F179">
        <v>347</v>
      </c>
      <c r="G179">
        <v>52</v>
      </c>
      <c r="H179">
        <v>2308</v>
      </c>
      <c r="I179">
        <v>305</v>
      </c>
      <c r="J179">
        <v>46</v>
      </c>
      <c r="K179">
        <v>10</v>
      </c>
      <c r="L179">
        <v>252</v>
      </c>
      <c r="M179">
        <v>151</v>
      </c>
      <c r="N179">
        <v>192</v>
      </c>
      <c r="O179">
        <v>420</v>
      </c>
      <c r="P179">
        <v>201</v>
      </c>
      <c r="Q179">
        <v>88</v>
      </c>
      <c r="R179">
        <v>63</v>
      </c>
      <c r="S179">
        <v>81</v>
      </c>
      <c r="T179">
        <v>42</v>
      </c>
      <c r="U179">
        <v>66</v>
      </c>
      <c r="V179">
        <v>18</v>
      </c>
      <c r="W179">
        <v>69</v>
      </c>
      <c r="X179">
        <v>91</v>
      </c>
      <c r="Y179">
        <v>169</v>
      </c>
      <c r="Z179">
        <v>127</v>
      </c>
      <c r="AA179">
        <v>26</v>
      </c>
      <c r="AB179">
        <v>118</v>
      </c>
      <c r="AC179">
        <v>291</v>
      </c>
      <c r="AD179">
        <v>56</v>
      </c>
      <c r="AE179">
        <v>190</v>
      </c>
      <c r="AF179">
        <v>33</v>
      </c>
      <c r="AG179">
        <v>77</v>
      </c>
      <c r="AH179">
        <v>97</v>
      </c>
      <c r="AI179">
        <v>156</v>
      </c>
      <c r="AJ179">
        <v>84</v>
      </c>
      <c r="AK179">
        <v>45</v>
      </c>
      <c r="AL179">
        <v>134</v>
      </c>
      <c r="AM179">
        <v>87</v>
      </c>
      <c r="AN179">
        <v>1295</v>
      </c>
      <c r="AO179">
        <v>94</v>
      </c>
      <c r="AP179">
        <v>13</v>
      </c>
      <c r="AQ179">
        <v>47</v>
      </c>
      <c r="AR179">
        <v>57</v>
      </c>
      <c r="AS179">
        <v>93</v>
      </c>
      <c r="AT179">
        <v>487</v>
      </c>
      <c r="AU179">
        <v>185</v>
      </c>
      <c r="AV179">
        <v>14</v>
      </c>
      <c r="AW179">
        <v>171</v>
      </c>
      <c r="AX179">
        <v>870</v>
      </c>
      <c r="AY179">
        <v>22</v>
      </c>
      <c r="AZ179">
        <v>104</v>
      </c>
      <c r="BA179">
        <v>46</v>
      </c>
      <c r="BB179">
        <v>12</v>
      </c>
      <c r="BC179">
        <v>18</v>
      </c>
      <c r="BD179">
        <v>75</v>
      </c>
      <c r="BE179">
        <v>0</v>
      </c>
      <c r="BF179">
        <v>0</v>
      </c>
      <c r="BG179">
        <v>0</v>
      </c>
      <c r="BH179">
        <v>0</v>
      </c>
      <c r="BI179">
        <v>23</v>
      </c>
      <c r="BJ179">
        <v>0</v>
      </c>
      <c r="BK179">
        <v>15</v>
      </c>
      <c r="BL179">
        <v>0</v>
      </c>
      <c r="BM179">
        <v>0</v>
      </c>
      <c r="BN179">
        <v>0</v>
      </c>
      <c r="BO179" s="30">
        <f t="shared" si="44"/>
        <v>131</v>
      </c>
      <c r="BP179">
        <v>19</v>
      </c>
      <c r="BQ179" s="30">
        <f t="shared" si="45"/>
        <v>405</v>
      </c>
      <c r="BR179" s="24">
        <v>10913</v>
      </c>
      <c r="BS179" s="30">
        <f t="shared" si="31"/>
        <v>10913</v>
      </c>
      <c r="BT179" s="30">
        <v>0</v>
      </c>
      <c r="BU179" s="42">
        <f>DATEVALUE("3-1-97")</f>
        <v>35490</v>
      </c>
      <c r="BW179">
        <f t="shared" si="33"/>
        <v>138025</v>
      </c>
      <c r="BX179" s="25">
        <f t="shared" si="40"/>
        <v>0.12861418198469288</v>
      </c>
      <c r="BY179" s="6">
        <v>5870</v>
      </c>
      <c r="BZ179">
        <f t="shared" si="39"/>
        <v>5043</v>
      </c>
      <c r="CA179">
        <f t="shared" si="41"/>
        <v>50364</v>
      </c>
      <c r="CD179">
        <f t="shared" si="34"/>
        <v>30991</v>
      </c>
      <c r="CE179">
        <f t="shared" si="35"/>
        <v>16281</v>
      </c>
      <c r="CF179">
        <f t="shared" si="36"/>
        <v>5892</v>
      </c>
      <c r="CG179">
        <f t="shared" si="37"/>
        <v>4427</v>
      </c>
      <c r="CH179">
        <f t="shared" si="38"/>
        <v>5059</v>
      </c>
      <c r="CZ179" s="88">
        <v>35462</v>
      </c>
      <c r="DA179" s="6">
        <f t="shared" si="42"/>
        <v>10746.222222222223</v>
      </c>
      <c r="DB179" s="6">
        <f t="shared" si="32"/>
        <v>11502.083333333334</v>
      </c>
      <c r="DC179" s="90">
        <f t="shared" si="43"/>
        <v>10913</v>
      </c>
    </row>
    <row r="180" spans="2:107" x14ac:dyDescent="0.3">
      <c r="B180" s="47" t="s">
        <v>257</v>
      </c>
      <c r="C180" s="21" t="s">
        <v>445</v>
      </c>
      <c r="D180">
        <v>70</v>
      </c>
      <c r="E180">
        <v>374</v>
      </c>
      <c r="F180">
        <v>445</v>
      </c>
      <c r="G180">
        <v>67</v>
      </c>
      <c r="H180">
        <v>3023</v>
      </c>
      <c r="I180">
        <v>373</v>
      </c>
      <c r="J180">
        <v>57</v>
      </c>
      <c r="K180">
        <v>16</v>
      </c>
      <c r="L180">
        <v>350</v>
      </c>
      <c r="M180">
        <v>158</v>
      </c>
      <c r="N180">
        <v>225</v>
      </c>
      <c r="O180">
        <v>532</v>
      </c>
      <c r="P180">
        <v>250</v>
      </c>
      <c r="Q180">
        <v>98</v>
      </c>
      <c r="R180">
        <v>63</v>
      </c>
      <c r="S180">
        <v>122</v>
      </c>
      <c r="T180">
        <v>45</v>
      </c>
      <c r="U180">
        <v>86</v>
      </c>
      <c r="V180">
        <v>28</v>
      </c>
      <c r="W180">
        <v>96</v>
      </c>
      <c r="X180">
        <v>115</v>
      </c>
      <c r="Y180">
        <v>194</v>
      </c>
      <c r="Z180">
        <v>150</v>
      </c>
      <c r="AA180">
        <v>30</v>
      </c>
      <c r="AB180">
        <v>113</v>
      </c>
      <c r="AC180">
        <v>368</v>
      </c>
      <c r="AD180">
        <v>58</v>
      </c>
      <c r="AE180">
        <v>279</v>
      </c>
      <c r="AF180">
        <v>31</v>
      </c>
      <c r="AG180">
        <v>95</v>
      </c>
      <c r="AH180">
        <v>121</v>
      </c>
      <c r="AI180">
        <v>231</v>
      </c>
      <c r="AJ180">
        <v>114</v>
      </c>
      <c r="AK180">
        <v>36</v>
      </c>
      <c r="AL180">
        <v>188</v>
      </c>
      <c r="AM180">
        <v>114</v>
      </c>
      <c r="AN180">
        <v>1688</v>
      </c>
      <c r="AO180">
        <v>122</v>
      </c>
      <c r="AP180">
        <v>9</v>
      </c>
      <c r="AQ180">
        <v>74</v>
      </c>
      <c r="AR180">
        <v>56</v>
      </c>
      <c r="AS180">
        <v>103</v>
      </c>
      <c r="AT180">
        <v>629</v>
      </c>
      <c r="AU180">
        <v>228</v>
      </c>
      <c r="AV180">
        <v>20</v>
      </c>
      <c r="AW180">
        <v>218</v>
      </c>
      <c r="AX180">
        <v>1216</v>
      </c>
      <c r="AY180">
        <v>13</v>
      </c>
      <c r="AZ180">
        <v>120</v>
      </c>
      <c r="BA180">
        <v>62</v>
      </c>
      <c r="BB180">
        <v>22</v>
      </c>
      <c r="BC180">
        <v>11</v>
      </c>
      <c r="BD180">
        <v>84</v>
      </c>
      <c r="BE180">
        <v>0</v>
      </c>
      <c r="BF180">
        <v>0</v>
      </c>
      <c r="BG180">
        <v>1</v>
      </c>
      <c r="BH180">
        <v>0</v>
      </c>
      <c r="BI180">
        <v>37</v>
      </c>
      <c r="BJ180">
        <v>0</v>
      </c>
      <c r="BK180">
        <v>20</v>
      </c>
      <c r="BL180">
        <v>3</v>
      </c>
      <c r="BM180">
        <v>0</v>
      </c>
      <c r="BN180">
        <v>0</v>
      </c>
      <c r="BO180" s="30">
        <f t="shared" si="44"/>
        <v>156</v>
      </c>
      <c r="BP180">
        <v>22</v>
      </c>
      <c r="BQ180" s="30">
        <f t="shared" si="45"/>
        <v>558</v>
      </c>
      <c r="BR180" s="24">
        <v>14031</v>
      </c>
      <c r="BS180" s="30">
        <f t="shared" si="31"/>
        <v>14031</v>
      </c>
      <c r="BT180" s="30">
        <v>0</v>
      </c>
      <c r="BU180" s="42">
        <f>DATEVALUE("4-5-97")</f>
        <v>35525</v>
      </c>
      <c r="BW180">
        <f t="shared" si="33"/>
        <v>140271</v>
      </c>
      <c r="BX180" s="25">
        <f t="shared" si="40"/>
        <v>0.12323732193047787</v>
      </c>
      <c r="BY180" s="6">
        <v>4903</v>
      </c>
      <c r="BZ180">
        <f t="shared" si="39"/>
        <v>9128</v>
      </c>
      <c r="CA180">
        <f t="shared" si="41"/>
        <v>57805</v>
      </c>
      <c r="CD180">
        <f t="shared" si="34"/>
        <v>31202</v>
      </c>
      <c r="CE180">
        <f t="shared" si="35"/>
        <v>16502</v>
      </c>
      <c r="CF180">
        <f t="shared" si="36"/>
        <v>6040</v>
      </c>
      <c r="CG180">
        <f t="shared" si="37"/>
        <v>4525</v>
      </c>
      <c r="CH180">
        <f t="shared" si="38"/>
        <v>5110</v>
      </c>
      <c r="CZ180" s="88">
        <v>35490</v>
      </c>
      <c r="DA180" s="6">
        <f t="shared" si="42"/>
        <v>10872</v>
      </c>
      <c r="DB180" s="6">
        <f t="shared" si="32"/>
        <v>11689.25</v>
      </c>
      <c r="DC180" s="90">
        <f t="shared" si="43"/>
        <v>14031</v>
      </c>
    </row>
    <row r="181" spans="2:107" x14ac:dyDescent="0.3">
      <c r="B181" s="47" t="s">
        <v>258</v>
      </c>
      <c r="C181" s="21" t="s">
        <v>446</v>
      </c>
      <c r="D181">
        <v>42</v>
      </c>
      <c r="E181">
        <v>278</v>
      </c>
      <c r="F181">
        <v>360</v>
      </c>
      <c r="G181">
        <v>44</v>
      </c>
      <c r="H181">
        <v>2197</v>
      </c>
      <c r="I181">
        <v>291</v>
      </c>
      <c r="J181">
        <v>42</v>
      </c>
      <c r="K181">
        <v>7</v>
      </c>
      <c r="L181">
        <v>268</v>
      </c>
      <c r="M181">
        <v>115</v>
      </c>
      <c r="N181">
        <v>178</v>
      </c>
      <c r="O181">
        <v>414</v>
      </c>
      <c r="P181">
        <v>212</v>
      </c>
      <c r="Q181">
        <v>75</v>
      </c>
      <c r="R181">
        <v>57</v>
      </c>
      <c r="S181">
        <v>88</v>
      </c>
      <c r="T181">
        <v>33</v>
      </c>
      <c r="U181">
        <v>58</v>
      </c>
      <c r="V181">
        <v>16</v>
      </c>
      <c r="W181">
        <v>64</v>
      </c>
      <c r="X181">
        <v>72</v>
      </c>
      <c r="Y181">
        <v>162</v>
      </c>
      <c r="Z181">
        <v>143</v>
      </c>
      <c r="AA181">
        <v>21</v>
      </c>
      <c r="AB181">
        <v>87</v>
      </c>
      <c r="AC181">
        <v>276</v>
      </c>
      <c r="AD181">
        <v>49</v>
      </c>
      <c r="AE181">
        <v>187</v>
      </c>
      <c r="AF181">
        <v>32</v>
      </c>
      <c r="AG181">
        <v>73</v>
      </c>
      <c r="AH181">
        <v>91</v>
      </c>
      <c r="AI181">
        <v>166</v>
      </c>
      <c r="AJ181">
        <v>109</v>
      </c>
      <c r="AK181">
        <v>28</v>
      </c>
      <c r="AL181">
        <v>120</v>
      </c>
      <c r="AM181">
        <v>76</v>
      </c>
      <c r="AN181">
        <v>1377</v>
      </c>
      <c r="AO181">
        <v>104</v>
      </c>
      <c r="AP181">
        <v>22</v>
      </c>
      <c r="AQ181">
        <v>42</v>
      </c>
      <c r="AR181">
        <v>43</v>
      </c>
      <c r="AS181">
        <v>88</v>
      </c>
      <c r="AT181">
        <v>477</v>
      </c>
      <c r="AU181">
        <v>215</v>
      </c>
      <c r="AV181">
        <v>12</v>
      </c>
      <c r="AW181">
        <v>182</v>
      </c>
      <c r="AX181">
        <v>911</v>
      </c>
      <c r="AY181">
        <v>18</v>
      </c>
      <c r="AZ181">
        <v>107</v>
      </c>
      <c r="BA181">
        <v>38</v>
      </c>
      <c r="BB181">
        <v>10</v>
      </c>
      <c r="BC181">
        <v>11</v>
      </c>
      <c r="BD181">
        <v>70</v>
      </c>
      <c r="BE181">
        <v>0</v>
      </c>
      <c r="BF181">
        <v>0</v>
      </c>
      <c r="BG181">
        <v>1</v>
      </c>
      <c r="BH181">
        <v>2</v>
      </c>
      <c r="BI181">
        <v>27</v>
      </c>
      <c r="BJ181">
        <v>0</v>
      </c>
      <c r="BK181">
        <v>9</v>
      </c>
      <c r="BL181">
        <v>2</v>
      </c>
      <c r="BM181">
        <v>1</v>
      </c>
      <c r="BN181">
        <v>0</v>
      </c>
      <c r="BO181" s="30">
        <f t="shared" si="44"/>
        <v>123</v>
      </c>
      <c r="BP181">
        <v>21</v>
      </c>
      <c r="BQ181" s="30">
        <f t="shared" si="45"/>
        <v>457</v>
      </c>
      <c r="BR181" s="24">
        <v>10778</v>
      </c>
      <c r="BS181" s="30">
        <f t="shared" si="31"/>
        <v>10778</v>
      </c>
      <c r="BT181" s="30">
        <v>0</v>
      </c>
      <c r="BU181" s="42">
        <f>DATEVALUE("5-3-97")</f>
        <v>35553</v>
      </c>
      <c r="BW181">
        <f t="shared" si="33"/>
        <v>142137</v>
      </c>
      <c r="BX181" s="25">
        <f t="shared" si="40"/>
        <v>0.16088959310018125</v>
      </c>
      <c r="BY181" s="6">
        <v>6054</v>
      </c>
      <c r="BZ181">
        <f t="shared" si="39"/>
        <v>4724</v>
      </c>
      <c r="CA181">
        <f t="shared" si="41"/>
        <v>59410</v>
      </c>
      <c r="CD181">
        <f t="shared" si="34"/>
        <v>31318</v>
      </c>
      <c r="CE181">
        <f t="shared" si="35"/>
        <v>16805</v>
      </c>
      <c r="CF181">
        <f t="shared" si="36"/>
        <v>6126</v>
      </c>
      <c r="CG181">
        <f t="shared" si="37"/>
        <v>4585</v>
      </c>
      <c r="CH181">
        <f t="shared" si="38"/>
        <v>5189</v>
      </c>
      <c r="CZ181" s="88">
        <v>35521</v>
      </c>
      <c r="DA181" s="6">
        <f t="shared" si="42"/>
        <v>10854.194444444445</v>
      </c>
      <c r="DB181" s="6">
        <f t="shared" si="32"/>
        <v>11844.75</v>
      </c>
      <c r="DC181" s="90">
        <f t="shared" si="43"/>
        <v>10778</v>
      </c>
    </row>
    <row r="182" spans="2:107" x14ac:dyDescent="0.3">
      <c r="B182" s="47" t="s">
        <v>259</v>
      </c>
      <c r="C182" s="21" t="s">
        <v>447</v>
      </c>
      <c r="D182">
        <v>88</v>
      </c>
      <c r="E182">
        <v>436</v>
      </c>
      <c r="F182">
        <v>513</v>
      </c>
      <c r="G182">
        <v>73</v>
      </c>
      <c r="H182">
        <v>3352</v>
      </c>
      <c r="I182">
        <v>500</v>
      </c>
      <c r="J182">
        <v>89</v>
      </c>
      <c r="K182">
        <v>17</v>
      </c>
      <c r="L182">
        <v>411</v>
      </c>
      <c r="M182">
        <v>181</v>
      </c>
      <c r="N182">
        <v>284</v>
      </c>
      <c r="O182">
        <v>631</v>
      </c>
      <c r="P182">
        <v>298</v>
      </c>
      <c r="Q182">
        <v>117</v>
      </c>
      <c r="R182">
        <v>86</v>
      </c>
      <c r="S182">
        <v>154</v>
      </c>
      <c r="T182">
        <v>59</v>
      </c>
      <c r="U182">
        <v>86</v>
      </c>
      <c r="V182">
        <v>45</v>
      </c>
      <c r="W182">
        <v>108</v>
      </c>
      <c r="X182">
        <v>134</v>
      </c>
      <c r="Y182">
        <v>244</v>
      </c>
      <c r="Z182">
        <v>172</v>
      </c>
      <c r="AA182">
        <v>48</v>
      </c>
      <c r="AB182">
        <v>148</v>
      </c>
      <c r="AC182">
        <v>418</v>
      </c>
      <c r="AD182">
        <v>78</v>
      </c>
      <c r="AE182">
        <v>247</v>
      </c>
      <c r="AF182">
        <v>34</v>
      </c>
      <c r="AG182">
        <v>134</v>
      </c>
      <c r="AH182">
        <v>146</v>
      </c>
      <c r="AI182">
        <v>246</v>
      </c>
      <c r="AJ182">
        <v>132</v>
      </c>
      <c r="AK182">
        <v>64</v>
      </c>
      <c r="AL182">
        <v>174</v>
      </c>
      <c r="AM182">
        <v>126</v>
      </c>
      <c r="AN182">
        <v>1879</v>
      </c>
      <c r="AO182">
        <v>165</v>
      </c>
      <c r="AP182">
        <v>21</v>
      </c>
      <c r="AQ182">
        <v>76</v>
      </c>
      <c r="AR182">
        <v>71</v>
      </c>
      <c r="AS182">
        <v>120</v>
      </c>
      <c r="AT182">
        <v>630</v>
      </c>
      <c r="AU182">
        <v>294</v>
      </c>
      <c r="AV182">
        <v>18</v>
      </c>
      <c r="AW182">
        <v>225</v>
      </c>
      <c r="AX182">
        <v>1269</v>
      </c>
      <c r="AY182">
        <v>23</v>
      </c>
      <c r="AZ182">
        <v>132</v>
      </c>
      <c r="BA182">
        <v>63</v>
      </c>
      <c r="BB182">
        <v>15</v>
      </c>
      <c r="BC182">
        <v>22</v>
      </c>
      <c r="BD182">
        <v>112</v>
      </c>
      <c r="BE182">
        <v>0</v>
      </c>
      <c r="BF182">
        <v>0</v>
      </c>
      <c r="BG182">
        <v>1</v>
      </c>
      <c r="BH182">
        <v>3</v>
      </c>
      <c r="BI182">
        <v>24</v>
      </c>
      <c r="BJ182">
        <v>0</v>
      </c>
      <c r="BK182">
        <v>15</v>
      </c>
      <c r="BL182">
        <v>7</v>
      </c>
      <c r="BM182">
        <v>0</v>
      </c>
      <c r="BN182">
        <v>0</v>
      </c>
      <c r="BO182" s="30">
        <f t="shared" si="44"/>
        <v>184</v>
      </c>
      <c r="BP182">
        <v>17</v>
      </c>
      <c r="BQ182" s="30">
        <f t="shared" si="45"/>
        <v>727</v>
      </c>
      <c r="BR182" s="24">
        <v>16002</v>
      </c>
      <c r="BS182" s="30">
        <f t="shared" si="31"/>
        <v>16002</v>
      </c>
      <c r="BT182" s="30">
        <v>0</v>
      </c>
      <c r="BU182" s="42">
        <f>DATEVALUE("6-14-97")</f>
        <v>35595</v>
      </c>
      <c r="BW182">
        <f t="shared" si="33"/>
        <v>149098</v>
      </c>
      <c r="BX182" s="25">
        <f t="shared" si="40"/>
        <v>0.21423219753729894</v>
      </c>
      <c r="BY182" s="6">
        <v>5980</v>
      </c>
      <c r="BZ182">
        <f t="shared" si="39"/>
        <v>10022</v>
      </c>
      <c r="CA182">
        <f t="shared" si="41"/>
        <v>68436</v>
      </c>
      <c r="CD182">
        <f t="shared" si="34"/>
        <v>32552</v>
      </c>
      <c r="CE182">
        <f t="shared" si="35"/>
        <v>17562</v>
      </c>
      <c r="CF182">
        <f t="shared" si="36"/>
        <v>6378</v>
      </c>
      <c r="CG182">
        <f t="shared" si="37"/>
        <v>4811</v>
      </c>
      <c r="CH182">
        <f t="shared" si="38"/>
        <v>5470</v>
      </c>
      <c r="CZ182" s="88">
        <v>35551</v>
      </c>
      <c r="DA182" s="6">
        <f t="shared" si="42"/>
        <v>11045.805555555555</v>
      </c>
      <c r="DB182" s="6">
        <f t="shared" si="32"/>
        <v>12424.833333333334</v>
      </c>
      <c r="DC182" s="90">
        <f t="shared" si="43"/>
        <v>16002</v>
      </c>
    </row>
    <row r="183" spans="2:107" x14ac:dyDescent="0.3">
      <c r="B183" s="47" t="s">
        <v>260</v>
      </c>
      <c r="C183" s="21" t="s">
        <v>448</v>
      </c>
      <c r="D183">
        <v>54</v>
      </c>
      <c r="E183">
        <v>263</v>
      </c>
      <c r="F183">
        <v>382</v>
      </c>
      <c r="G183">
        <v>50</v>
      </c>
      <c r="H183">
        <v>2395</v>
      </c>
      <c r="I183">
        <v>351</v>
      </c>
      <c r="J183">
        <v>63</v>
      </c>
      <c r="K183">
        <v>8</v>
      </c>
      <c r="L183">
        <v>279</v>
      </c>
      <c r="M183">
        <v>131</v>
      </c>
      <c r="N183">
        <v>193</v>
      </c>
      <c r="O183">
        <v>386</v>
      </c>
      <c r="P183">
        <v>234</v>
      </c>
      <c r="Q183">
        <v>77</v>
      </c>
      <c r="R183">
        <v>109</v>
      </c>
      <c r="S183">
        <v>86</v>
      </c>
      <c r="T183">
        <v>41</v>
      </c>
      <c r="U183">
        <v>62</v>
      </c>
      <c r="V183">
        <v>26</v>
      </c>
      <c r="W183">
        <v>78</v>
      </c>
      <c r="X183">
        <v>118</v>
      </c>
      <c r="Y183">
        <v>195</v>
      </c>
      <c r="Z183">
        <v>144</v>
      </c>
      <c r="AA183">
        <v>26</v>
      </c>
      <c r="AB183">
        <v>95</v>
      </c>
      <c r="AC183">
        <v>277</v>
      </c>
      <c r="AD183">
        <v>59</v>
      </c>
      <c r="AE183">
        <v>204</v>
      </c>
      <c r="AF183">
        <v>33</v>
      </c>
      <c r="AG183">
        <v>97</v>
      </c>
      <c r="AH183">
        <v>110</v>
      </c>
      <c r="AI183">
        <v>191</v>
      </c>
      <c r="AJ183">
        <v>94</v>
      </c>
      <c r="AK183">
        <v>52</v>
      </c>
      <c r="AL183">
        <v>151</v>
      </c>
      <c r="AM183">
        <v>87</v>
      </c>
      <c r="AN183">
        <v>1331</v>
      </c>
      <c r="AO183">
        <v>129</v>
      </c>
      <c r="AP183">
        <v>10</v>
      </c>
      <c r="AQ183">
        <v>49</v>
      </c>
      <c r="AR183">
        <v>40</v>
      </c>
      <c r="AS183">
        <v>74</v>
      </c>
      <c r="AT183">
        <v>519</v>
      </c>
      <c r="AU183">
        <v>193</v>
      </c>
      <c r="AV183">
        <v>21</v>
      </c>
      <c r="AW183">
        <v>161</v>
      </c>
      <c r="AX183">
        <v>829</v>
      </c>
      <c r="AY183">
        <v>12</v>
      </c>
      <c r="AZ183">
        <v>114</v>
      </c>
      <c r="BA183">
        <v>49</v>
      </c>
      <c r="BB183">
        <v>14</v>
      </c>
      <c r="BC183">
        <v>14</v>
      </c>
      <c r="BD183">
        <v>70</v>
      </c>
      <c r="BE183">
        <v>0</v>
      </c>
      <c r="BF183">
        <v>0</v>
      </c>
      <c r="BG183">
        <v>0</v>
      </c>
      <c r="BH183">
        <v>0</v>
      </c>
      <c r="BI183">
        <v>27</v>
      </c>
      <c r="BJ183">
        <v>0</v>
      </c>
      <c r="BK183">
        <v>4</v>
      </c>
      <c r="BL183">
        <v>2</v>
      </c>
      <c r="BM183">
        <v>0</v>
      </c>
      <c r="BN183">
        <v>0</v>
      </c>
      <c r="BO183" s="30">
        <f t="shared" si="44"/>
        <v>117</v>
      </c>
      <c r="BP183">
        <v>18</v>
      </c>
      <c r="BQ183" s="30">
        <f t="shared" si="45"/>
        <v>505</v>
      </c>
      <c r="BR183" s="24">
        <v>11386</v>
      </c>
      <c r="BS183" s="30">
        <f t="shared" si="31"/>
        <v>11386</v>
      </c>
      <c r="BT183" s="30">
        <v>0</v>
      </c>
      <c r="BU183" s="42">
        <f>DATEVALUE("7-12-97")</f>
        <v>35623</v>
      </c>
      <c r="BW183">
        <f t="shared" si="33"/>
        <v>148025</v>
      </c>
      <c r="BX183" s="25">
        <f t="shared" si="40"/>
        <v>0.17857114421522802</v>
      </c>
      <c r="BY183" s="6">
        <v>8132</v>
      </c>
      <c r="BZ183">
        <f t="shared" si="39"/>
        <v>3254</v>
      </c>
      <c r="CA183">
        <f t="shared" si="41"/>
        <v>65842</v>
      </c>
      <c r="CD183">
        <f t="shared" si="34"/>
        <v>32165</v>
      </c>
      <c r="CE183">
        <f t="shared" si="35"/>
        <v>17432</v>
      </c>
      <c r="CF183">
        <f t="shared" si="36"/>
        <v>6329</v>
      </c>
      <c r="CG183">
        <f t="shared" si="37"/>
        <v>4750</v>
      </c>
      <c r="CH183">
        <f t="shared" si="38"/>
        <v>5435</v>
      </c>
      <c r="CZ183" s="88">
        <v>35582</v>
      </c>
      <c r="DA183" s="6">
        <f t="shared" si="42"/>
        <v>11092.611111111111</v>
      </c>
      <c r="DB183" s="6">
        <f t="shared" si="32"/>
        <v>12335.416666666666</v>
      </c>
      <c r="DC183" s="90">
        <f t="shared" si="43"/>
        <v>11386</v>
      </c>
    </row>
    <row r="184" spans="2:107" x14ac:dyDescent="0.3">
      <c r="B184" s="47" t="s">
        <v>261</v>
      </c>
      <c r="C184" s="21" t="s">
        <v>462</v>
      </c>
      <c r="D184">
        <v>58</v>
      </c>
      <c r="E184">
        <v>299</v>
      </c>
      <c r="F184">
        <v>381</v>
      </c>
      <c r="G184">
        <v>42</v>
      </c>
      <c r="H184">
        <v>2571</v>
      </c>
      <c r="I184">
        <v>353</v>
      </c>
      <c r="J184">
        <v>63</v>
      </c>
      <c r="K184">
        <v>8</v>
      </c>
      <c r="L184">
        <v>363</v>
      </c>
      <c r="M184">
        <v>124</v>
      </c>
      <c r="N184">
        <v>211</v>
      </c>
      <c r="O184">
        <v>434</v>
      </c>
      <c r="P184">
        <v>259</v>
      </c>
      <c r="Q184">
        <v>115</v>
      </c>
      <c r="R184">
        <v>82</v>
      </c>
      <c r="S184">
        <v>103</v>
      </c>
      <c r="T184">
        <v>46</v>
      </c>
      <c r="U184">
        <v>82</v>
      </c>
      <c r="V184">
        <v>23</v>
      </c>
      <c r="W184">
        <v>108</v>
      </c>
      <c r="X184">
        <v>122</v>
      </c>
      <c r="Y184">
        <v>184</v>
      </c>
      <c r="Z184">
        <v>191</v>
      </c>
      <c r="AA184">
        <v>26</v>
      </c>
      <c r="AB184">
        <v>112</v>
      </c>
      <c r="AC184">
        <v>244</v>
      </c>
      <c r="AD184">
        <v>56</v>
      </c>
      <c r="AE184">
        <v>242</v>
      </c>
      <c r="AF184">
        <v>28</v>
      </c>
      <c r="AG184">
        <v>119</v>
      </c>
      <c r="AH184">
        <v>93</v>
      </c>
      <c r="AI184">
        <v>223</v>
      </c>
      <c r="AJ184">
        <v>116</v>
      </c>
      <c r="AK184">
        <v>37</v>
      </c>
      <c r="AL184">
        <v>158</v>
      </c>
      <c r="AM184">
        <v>94</v>
      </c>
      <c r="AN184">
        <v>1376</v>
      </c>
      <c r="AO184">
        <v>139</v>
      </c>
      <c r="AP184">
        <v>11</v>
      </c>
      <c r="AQ184">
        <v>49</v>
      </c>
      <c r="AR184">
        <v>49</v>
      </c>
      <c r="AS184">
        <v>85</v>
      </c>
      <c r="AT184">
        <v>541</v>
      </c>
      <c r="AU184">
        <v>201</v>
      </c>
      <c r="AV184">
        <v>26</v>
      </c>
      <c r="AW184">
        <v>192</v>
      </c>
      <c r="AX184">
        <v>882</v>
      </c>
      <c r="AY184">
        <v>16</v>
      </c>
      <c r="AZ184">
        <v>139</v>
      </c>
      <c r="BA184">
        <v>57</v>
      </c>
      <c r="BB184">
        <v>14</v>
      </c>
      <c r="BC184">
        <v>16</v>
      </c>
      <c r="BD184">
        <v>78</v>
      </c>
      <c r="BE184">
        <v>0</v>
      </c>
      <c r="BF184">
        <v>0</v>
      </c>
      <c r="BG184">
        <v>1</v>
      </c>
      <c r="BH184">
        <v>1</v>
      </c>
      <c r="BI184">
        <v>32</v>
      </c>
      <c r="BJ184">
        <v>0</v>
      </c>
      <c r="BK184">
        <v>16</v>
      </c>
      <c r="BL184">
        <v>2</v>
      </c>
      <c r="BM184">
        <v>0</v>
      </c>
      <c r="BN184">
        <v>1</v>
      </c>
      <c r="BO184" s="30">
        <f t="shared" si="44"/>
        <v>147</v>
      </c>
      <c r="BP184">
        <v>10</v>
      </c>
      <c r="BQ184" s="30">
        <f t="shared" si="45"/>
        <v>509</v>
      </c>
      <c r="BR184" s="24">
        <v>12213</v>
      </c>
      <c r="BS184" s="30">
        <f t="shared" si="31"/>
        <v>12213</v>
      </c>
      <c r="BT184" s="30">
        <v>0</v>
      </c>
      <c r="BU184" s="42">
        <f>DATEVALUE("8-9-97")</f>
        <v>35651</v>
      </c>
      <c r="BW184">
        <f t="shared" si="33"/>
        <v>149121</v>
      </c>
      <c r="BX184" s="25">
        <f t="shared" si="40"/>
        <v>0.19740318138384572</v>
      </c>
      <c r="BY184" s="6">
        <v>6976</v>
      </c>
      <c r="BZ184">
        <f t="shared" si="39"/>
        <v>5237</v>
      </c>
      <c r="CA184">
        <f t="shared" si="41"/>
        <v>67510</v>
      </c>
      <c r="CD184">
        <f t="shared" si="34"/>
        <v>32237</v>
      </c>
      <c r="CE184">
        <f t="shared" si="35"/>
        <v>17621</v>
      </c>
      <c r="CF184">
        <f t="shared" si="36"/>
        <v>6396</v>
      </c>
      <c r="CG184">
        <f t="shared" si="37"/>
        <v>4773</v>
      </c>
      <c r="CH184">
        <f t="shared" si="38"/>
        <v>5422</v>
      </c>
      <c r="CZ184" s="88">
        <v>35612</v>
      </c>
      <c r="DA184" s="6">
        <f t="shared" si="42"/>
        <v>11080.805555555555</v>
      </c>
      <c r="DB184" s="6">
        <f t="shared" si="32"/>
        <v>12426.75</v>
      </c>
      <c r="DC184" s="90">
        <f t="shared" si="43"/>
        <v>12213</v>
      </c>
    </row>
    <row r="185" spans="2:107" x14ac:dyDescent="0.3">
      <c r="B185" s="47" t="s">
        <v>262</v>
      </c>
      <c r="C185" s="21" t="s">
        <v>438</v>
      </c>
      <c r="D185">
        <v>79</v>
      </c>
      <c r="E185">
        <v>411</v>
      </c>
      <c r="F185">
        <v>494</v>
      </c>
      <c r="G185">
        <v>61</v>
      </c>
      <c r="H185">
        <v>3213</v>
      </c>
      <c r="I185">
        <v>508</v>
      </c>
      <c r="J185">
        <v>87</v>
      </c>
      <c r="K185">
        <v>16</v>
      </c>
      <c r="L185">
        <v>398</v>
      </c>
      <c r="M185">
        <v>168</v>
      </c>
      <c r="N185">
        <v>285</v>
      </c>
      <c r="O185">
        <v>562</v>
      </c>
      <c r="P185">
        <v>339</v>
      </c>
      <c r="Q185">
        <v>133</v>
      </c>
      <c r="R185">
        <v>84</v>
      </c>
      <c r="S185">
        <v>133</v>
      </c>
      <c r="T185">
        <v>61</v>
      </c>
      <c r="U185">
        <v>112</v>
      </c>
      <c r="V185">
        <v>28</v>
      </c>
      <c r="W185">
        <v>164</v>
      </c>
      <c r="X185">
        <v>191</v>
      </c>
      <c r="Y185">
        <v>278</v>
      </c>
      <c r="Z185">
        <v>194</v>
      </c>
      <c r="AA185">
        <v>38</v>
      </c>
      <c r="AB185">
        <v>168</v>
      </c>
      <c r="AC185">
        <v>406</v>
      </c>
      <c r="AD185">
        <v>72</v>
      </c>
      <c r="AE185">
        <v>312</v>
      </c>
      <c r="AF185">
        <v>38</v>
      </c>
      <c r="AG185">
        <v>137</v>
      </c>
      <c r="AH185">
        <v>113</v>
      </c>
      <c r="AI185">
        <v>327</v>
      </c>
      <c r="AJ185">
        <v>145</v>
      </c>
      <c r="AK185">
        <v>48</v>
      </c>
      <c r="AL185">
        <v>211</v>
      </c>
      <c r="AM185">
        <v>101</v>
      </c>
      <c r="AN185">
        <v>1882</v>
      </c>
      <c r="AO185">
        <v>181</v>
      </c>
      <c r="AP185">
        <v>22</v>
      </c>
      <c r="AQ185">
        <v>75</v>
      </c>
      <c r="AR185">
        <v>65</v>
      </c>
      <c r="AS185">
        <v>119</v>
      </c>
      <c r="AT185">
        <v>706</v>
      </c>
      <c r="AU185">
        <v>271</v>
      </c>
      <c r="AV185">
        <v>27</v>
      </c>
      <c r="AW185">
        <v>248</v>
      </c>
      <c r="AX185">
        <v>985</v>
      </c>
      <c r="AY185">
        <v>17</v>
      </c>
      <c r="AZ185">
        <v>194</v>
      </c>
      <c r="BA185">
        <v>55</v>
      </c>
      <c r="BB185">
        <v>19</v>
      </c>
      <c r="BC185">
        <v>37</v>
      </c>
      <c r="BD185">
        <v>99</v>
      </c>
      <c r="BE185">
        <v>0</v>
      </c>
      <c r="BF185">
        <v>0</v>
      </c>
      <c r="BG185">
        <v>1</v>
      </c>
      <c r="BH185">
        <v>1</v>
      </c>
      <c r="BI185">
        <v>34</v>
      </c>
      <c r="BJ185">
        <v>0</v>
      </c>
      <c r="BK185">
        <v>15</v>
      </c>
      <c r="BL185">
        <v>3</v>
      </c>
      <c r="BM185">
        <v>2</v>
      </c>
      <c r="BN185">
        <v>0</v>
      </c>
      <c r="BO185" s="30">
        <f t="shared" si="44"/>
        <v>192</v>
      </c>
      <c r="BP185">
        <v>26</v>
      </c>
      <c r="BQ185" s="30">
        <f t="shared" si="45"/>
        <v>674</v>
      </c>
      <c r="BR185" s="24">
        <v>15873</v>
      </c>
      <c r="BS185" s="30">
        <f t="shared" si="31"/>
        <v>15873</v>
      </c>
      <c r="BT185" s="30">
        <v>0</v>
      </c>
      <c r="BU185" s="42">
        <f>DATEVALUE("9-13-97")</f>
        <v>35686</v>
      </c>
      <c r="BW185">
        <f t="shared" si="33"/>
        <v>149830</v>
      </c>
      <c r="BX185" s="25">
        <f t="shared" si="40"/>
        <v>0.16308676380403808</v>
      </c>
      <c r="BY185" s="6">
        <v>4323</v>
      </c>
      <c r="BZ185">
        <f t="shared" si="39"/>
        <v>11550</v>
      </c>
      <c r="CA185">
        <f t="shared" si="41"/>
        <v>71522</v>
      </c>
      <c r="CD185">
        <f t="shared" si="34"/>
        <v>32038</v>
      </c>
      <c r="CE185">
        <f t="shared" si="35"/>
        <v>17859</v>
      </c>
      <c r="CF185">
        <f t="shared" si="36"/>
        <v>6435</v>
      </c>
      <c r="CG185">
        <f t="shared" si="37"/>
        <v>4745</v>
      </c>
      <c r="CH185">
        <f t="shared" si="38"/>
        <v>5472</v>
      </c>
      <c r="CZ185" s="88">
        <v>35643</v>
      </c>
      <c r="DA185" s="6">
        <f t="shared" si="42"/>
        <v>11209.222222222223</v>
      </c>
      <c r="DB185" s="6">
        <f t="shared" si="32"/>
        <v>12485.833333333334</v>
      </c>
      <c r="DC185" s="90">
        <f t="shared" si="43"/>
        <v>15873</v>
      </c>
    </row>
    <row r="186" spans="2:107" x14ac:dyDescent="0.3">
      <c r="B186" s="47" t="s">
        <v>263</v>
      </c>
      <c r="C186" s="21" t="s">
        <v>439</v>
      </c>
      <c r="D186">
        <v>82</v>
      </c>
      <c r="E186">
        <v>328</v>
      </c>
      <c r="F186">
        <v>389</v>
      </c>
      <c r="G186">
        <v>60</v>
      </c>
      <c r="H186">
        <v>2661</v>
      </c>
      <c r="I186">
        <v>395</v>
      </c>
      <c r="J186">
        <v>71</v>
      </c>
      <c r="K186">
        <v>5</v>
      </c>
      <c r="L186">
        <v>317</v>
      </c>
      <c r="M186">
        <v>122</v>
      </c>
      <c r="N186">
        <v>266</v>
      </c>
      <c r="O186">
        <v>489</v>
      </c>
      <c r="P186">
        <v>280</v>
      </c>
      <c r="Q186">
        <v>107</v>
      </c>
      <c r="R186">
        <v>78</v>
      </c>
      <c r="S186">
        <v>127</v>
      </c>
      <c r="T186">
        <v>44</v>
      </c>
      <c r="U186">
        <v>77</v>
      </c>
      <c r="V186">
        <v>32</v>
      </c>
      <c r="W186">
        <v>110</v>
      </c>
      <c r="X186">
        <v>124</v>
      </c>
      <c r="Y186">
        <v>190</v>
      </c>
      <c r="Z186">
        <v>219</v>
      </c>
      <c r="AA186">
        <v>23</v>
      </c>
      <c r="AB186">
        <v>132</v>
      </c>
      <c r="AC186">
        <v>364</v>
      </c>
      <c r="AD186">
        <v>57</v>
      </c>
      <c r="AE186">
        <v>230</v>
      </c>
      <c r="AF186">
        <v>47</v>
      </c>
      <c r="AG186">
        <v>114</v>
      </c>
      <c r="AH186">
        <v>132</v>
      </c>
      <c r="AI186">
        <v>231</v>
      </c>
      <c r="AJ186">
        <v>117</v>
      </c>
      <c r="AK186">
        <v>42</v>
      </c>
      <c r="AL186">
        <v>159</v>
      </c>
      <c r="AM186">
        <v>100</v>
      </c>
      <c r="AN186">
        <v>1596</v>
      </c>
      <c r="AO186">
        <v>156</v>
      </c>
      <c r="AP186">
        <v>16</v>
      </c>
      <c r="AQ186">
        <v>67</v>
      </c>
      <c r="AR186">
        <v>54</v>
      </c>
      <c r="AS186">
        <v>77</v>
      </c>
      <c r="AT186">
        <v>538</v>
      </c>
      <c r="AU186">
        <v>247</v>
      </c>
      <c r="AV186">
        <v>24</v>
      </c>
      <c r="AW186">
        <v>216</v>
      </c>
      <c r="AX186">
        <v>870</v>
      </c>
      <c r="AY186">
        <v>16</v>
      </c>
      <c r="AZ186">
        <v>115</v>
      </c>
      <c r="BA186">
        <v>66</v>
      </c>
      <c r="BB186">
        <v>15</v>
      </c>
      <c r="BC186">
        <v>21</v>
      </c>
      <c r="BD186">
        <v>95</v>
      </c>
      <c r="BE186">
        <v>0</v>
      </c>
      <c r="BF186">
        <v>0</v>
      </c>
      <c r="BG186">
        <v>0</v>
      </c>
      <c r="BH186">
        <v>2</v>
      </c>
      <c r="BI186">
        <v>38</v>
      </c>
      <c r="BJ186">
        <v>0</v>
      </c>
      <c r="BK186">
        <v>16</v>
      </c>
      <c r="BL186">
        <v>8</v>
      </c>
      <c r="BM186">
        <v>0</v>
      </c>
      <c r="BN186">
        <v>1</v>
      </c>
      <c r="BO186" s="30">
        <f t="shared" si="44"/>
        <v>181</v>
      </c>
      <c r="BP186">
        <v>16</v>
      </c>
      <c r="BQ186" s="30">
        <f t="shared" si="45"/>
        <v>553</v>
      </c>
      <c r="BR186" s="24">
        <v>13144</v>
      </c>
      <c r="BS186" s="30">
        <f t="shared" si="31"/>
        <v>13144</v>
      </c>
      <c r="BT186" s="30">
        <v>0</v>
      </c>
      <c r="BU186" s="42">
        <f>DATEVALUE("10-11-97")</f>
        <v>35714</v>
      </c>
      <c r="BW186">
        <f t="shared" si="33"/>
        <v>148816</v>
      </c>
      <c r="BX186" s="25">
        <f t="shared" si="40"/>
        <v>0.15397022332506194</v>
      </c>
      <c r="BY186" s="6">
        <v>6586</v>
      </c>
      <c r="BZ186">
        <f t="shared" si="39"/>
        <v>6558</v>
      </c>
      <c r="CA186">
        <f t="shared" si="41"/>
        <v>69036</v>
      </c>
      <c r="CD186">
        <f t="shared" si="34"/>
        <v>31513</v>
      </c>
      <c r="CE186">
        <f t="shared" si="35"/>
        <v>17896</v>
      </c>
      <c r="CF186">
        <f t="shared" si="36"/>
        <v>6398</v>
      </c>
      <c r="CG186">
        <f t="shared" si="37"/>
        <v>4676</v>
      </c>
      <c r="CH186">
        <f t="shared" si="38"/>
        <v>5507</v>
      </c>
      <c r="CZ186" s="88">
        <v>35674</v>
      </c>
      <c r="DA186" s="6">
        <f t="shared" si="42"/>
        <v>11247.666666666666</v>
      </c>
      <c r="DB186" s="6">
        <f t="shared" si="32"/>
        <v>12401.333333333334</v>
      </c>
      <c r="DC186" s="90">
        <f t="shared" si="43"/>
        <v>13144</v>
      </c>
    </row>
    <row r="187" spans="2:107" x14ac:dyDescent="0.3">
      <c r="B187" s="47" t="s">
        <v>264</v>
      </c>
      <c r="C187" s="21" t="s">
        <v>440</v>
      </c>
      <c r="D187">
        <v>60</v>
      </c>
      <c r="E187">
        <v>291</v>
      </c>
      <c r="F187">
        <v>300</v>
      </c>
      <c r="G187">
        <v>41</v>
      </c>
      <c r="H187">
        <v>2511</v>
      </c>
      <c r="I187">
        <v>366</v>
      </c>
      <c r="J187">
        <v>61</v>
      </c>
      <c r="K187">
        <v>11</v>
      </c>
      <c r="L187">
        <v>282</v>
      </c>
      <c r="M187">
        <v>110</v>
      </c>
      <c r="N187">
        <v>222</v>
      </c>
      <c r="O187">
        <v>418</v>
      </c>
      <c r="P187">
        <v>246</v>
      </c>
      <c r="Q187">
        <v>97</v>
      </c>
      <c r="R187">
        <v>52</v>
      </c>
      <c r="S187">
        <v>93</v>
      </c>
      <c r="T187">
        <v>49</v>
      </c>
      <c r="U187">
        <v>84</v>
      </c>
      <c r="V187">
        <v>22</v>
      </c>
      <c r="W187">
        <v>81</v>
      </c>
      <c r="X187">
        <v>112</v>
      </c>
      <c r="Y187">
        <v>193</v>
      </c>
      <c r="Z187">
        <v>180</v>
      </c>
      <c r="AA187">
        <v>29</v>
      </c>
      <c r="AB187">
        <v>111</v>
      </c>
      <c r="AC187">
        <v>309</v>
      </c>
      <c r="AD187">
        <v>75</v>
      </c>
      <c r="AE187">
        <v>245</v>
      </c>
      <c r="AF187">
        <v>28</v>
      </c>
      <c r="AG187">
        <v>73</v>
      </c>
      <c r="AH187">
        <v>103</v>
      </c>
      <c r="AI187">
        <v>188</v>
      </c>
      <c r="AJ187">
        <v>93</v>
      </c>
      <c r="AK187">
        <v>53</v>
      </c>
      <c r="AL187">
        <v>149</v>
      </c>
      <c r="AM187">
        <v>108</v>
      </c>
      <c r="AN187">
        <v>1513</v>
      </c>
      <c r="AO187">
        <v>128</v>
      </c>
      <c r="AP187">
        <v>23</v>
      </c>
      <c r="AQ187">
        <v>54</v>
      </c>
      <c r="AR187">
        <v>27</v>
      </c>
      <c r="AS187">
        <v>77</v>
      </c>
      <c r="AT187">
        <v>533</v>
      </c>
      <c r="AU187">
        <v>213</v>
      </c>
      <c r="AV187">
        <v>15</v>
      </c>
      <c r="AW187">
        <v>179</v>
      </c>
      <c r="AX187">
        <v>868</v>
      </c>
      <c r="AY187">
        <v>10</v>
      </c>
      <c r="AZ187">
        <v>96</v>
      </c>
      <c r="BA187">
        <v>65</v>
      </c>
      <c r="BB187">
        <v>11</v>
      </c>
      <c r="BC187">
        <v>25</v>
      </c>
      <c r="BD187">
        <v>78</v>
      </c>
      <c r="BE187">
        <v>0</v>
      </c>
      <c r="BF187">
        <v>0</v>
      </c>
      <c r="BG187">
        <v>0</v>
      </c>
      <c r="BH187">
        <v>0</v>
      </c>
      <c r="BI187">
        <v>35</v>
      </c>
      <c r="BJ187">
        <v>0</v>
      </c>
      <c r="BK187">
        <v>20</v>
      </c>
      <c r="BL187">
        <v>5</v>
      </c>
      <c r="BM187">
        <v>0</v>
      </c>
      <c r="BN187">
        <v>0</v>
      </c>
      <c r="BO187" s="30">
        <f t="shared" si="44"/>
        <v>163</v>
      </c>
      <c r="BP187">
        <v>35</v>
      </c>
      <c r="BQ187" s="30">
        <f t="shared" si="45"/>
        <v>460</v>
      </c>
      <c r="BR187" s="24">
        <v>11916</v>
      </c>
      <c r="BS187" s="30">
        <f t="shared" si="31"/>
        <v>11916</v>
      </c>
      <c r="BT187" s="30">
        <v>0</v>
      </c>
      <c r="BU187" s="42">
        <f>DATEVALUE("11-08-97")</f>
        <v>35742</v>
      </c>
      <c r="BW187">
        <f t="shared" si="33"/>
        <v>147371</v>
      </c>
      <c r="BX187" s="25">
        <f t="shared" si="40"/>
        <v>0.11614256717864824</v>
      </c>
      <c r="BY187" s="6">
        <v>6870</v>
      </c>
      <c r="BZ187">
        <f t="shared" si="39"/>
        <v>5046</v>
      </c>
      <c r="CA187">
        <f t="shared" si="41"/>
        <v>70697</v>
      </c>
      <c r="CD187">
        <f t="shared" si="34"/>
        <v>31081</v>
      </c>
      <c r="CE187">
        <f t="shared" si="35"/>
        <v>17782</v>
      </c>
      <c r="CF187">
        <f t="shared" si="36"/>
        <v>6360</v>
      </c>
      <c r="CG187">
        <f t="shared" si="37"/>
        <v>4544</v>
      </c>
      <c r="CH187">
        <f t="shared" si="38"/>
        <v>5427</v>
      </c>
      <c r="CZ187" s="88">
        <v>35704</v>
      </c>
      <c r="DA187" s="6">
        <f t="shared" si="42"/>
        <v>11189.083333333334</v>
      </c>
      <c r="DB187" s="6">
        <f t="shared" si="32"/>
        <v>12280.916666666666</v>
      </c>
      <c r="DC187" s="90">
        <f t="shared" si="43"/>
        <v>11916</v>
      </c>
    </row>
    <row r="188" spans="2:107" x14ac:dyDescent="0.3">
      <c r="B188" s="47" t="s">
        <v>265</v>
      </c>
      <c r="C188" s="21" t="s">
        <v>441</v>
      </c>
      <c r="D188">
        <v>53</v>
      </c>
      <c r="E188">
        <v>341</v>
      </c>
      <c r="F188">
        <v>366</v>
      </c>
      <c r="G188">
        <v>51</v>
      </c>
      <c r="H188">
        <v>2512</v>
      </c>
      <c r="I188">
        <v>356</v>
      </c>
      <c r="J188">
        <v>59</v>
      </c>
      <c r="K188">
        <v>16</v>
      </c>
      <c r="L188">
        <v>305</v>
      </c>
      <c r="M188">
        <v>127</v>
      </c>
      <c r="N188">
        <v>206</v>
      </c>
      <c r="O188">
        <v>452</v>
      </c>
      <c r="P188">
        <v>252</v>
      </c>
      <c r="Q188">
        <v>82</v>
      </c>
      <c r="R188">
        <v>75</v>
      </c>
      <c r="S188">
        <v>85</v>
      </c>
      <c r="T188">
        <v>54</v>
      </c>
      <c r="U188">
        <v>84</v>
      </c>
      <c r="V188">
        <v>24</v>
      </c>
      <c r="W188">
        <v>93</v>
      </c>
      <c r="X188">
        <v>99</v>
      </c>
      <c r="Y188">
        <v>199</v>
      </c>
      <c r="Z188">
        <v>189</v>
      </c>
      <c r="AA188">
        <v>18</v>
      </c>
      <c r="AB188">
        <v>127</v>
      </c>
      <c r="AC188">
        <v>325</v>
      </c>
      <c r="AD188">
        <v>61</v>
      </c>
      <c r="AE188">
        <v>203</v>
      </c>
      <c r="AF188">
        <v>32</v>
      </c>
      <c r="AG188">
        <v>92</v>
      </c>
      <c r="AH188">
        <v>117</v>
      </c>
      <c r="AI188">
        <v>213</v>
      </c>
      <c r="AJ188">
        <v>134</v>
      </c>
      <c r="AK188">
        <v>36</v>
      </c>
      <c r="AL188">
        <v>182</v>
      </c>
      <c r="AM188">
        <v>72</v>
      </c>
      <c r="AN188">
        <v>1589</v>
      </c>
      <c r="AO188">
        <v>130</v>
      </c>
      <c r="AP188">
        <v>18</v>
      </c>
      <c r="AQ188">
        <v>55</v>
      </c>
      <c r="AR188">
        <v>48</v>
      </c>
      <c r="AS188">
        <v>97</v>
      </c>
      <c r="AT188">
        <v>483</v>
      </c>
      <c r="AU188">
        <v>191</v>
      </c>
      <c r="AV188">
        <v>21</v>
      </c>
      <c r="AW188">
        <v>166</v>
      </c>
      <c r="AX188">
        <v>923</v>
      </c>
      <c r="AY188">
        <v>12</v>
      </c>
      <c r="AZ188">
        <v>127</v>
      </c>
      <c r="BA188">
        <v>71</v>
      </c>
      <c r="BB188">
        <v>11</v>
      </c>
      <c r="BC188">
        <v>25</v>
      </c>
      <c r="BD188">
        <v>89</v>
      </c>
      <c r="BE188">
        <v>0</v>
      </c>
      <c r="BF188">
        <v>0</v>
      </c>
      <c r="BG188">
        <v>0</v>
      </c>
      <c r="BH188">
        <v>5</v>
      </c>
      <c r="BI188">
        <v>38</v>
      </c>
      <c r="BJ188">
        <v>0</v>
      </c>
      <c r="BK188">
        <v>17</v>
      </c>
      <c r="BL188">
        <v>1</v>
      </c>
      <c r="BM188">
        <v>0</v>
      </c>
      <c r="BN188">
        <v>0</v>
      </c>
      <c r="BO188" s="30">
        <f t="shared" si="44"/>
        <v>175</v>
      </c>
      <c r="BP188">
        <v>25</v>
      </c>
      <c r="BQ188" s="30">
        <f t="shared" si="45"/>
        <v>509</v>
      </c>
      <c r="BR188" s="24">
        <v>12343</v>
      </c>
      <c r="BS188" s="30">
        <f t="shared" si="31"/>
        <v>12343</v>
      </c>
      <c r="BT188" s="30">
        <v>0</v>
      </c>
      <c r="BU188" s="42">
        <f>DATEVALUE("12-13-97")</f>
        <v>35777</v>
      </c>
      <c r="BW188">
        <f t="shared" si="33"/>
        <v>147417</v>
      </c>
      <c r="BX188" s="25">
        <f t="shared" si="40"/>
        <v>8.4778065579560913E-2</v>
      </c>
      <c r="BY188" s="6">
        <v>3885</v>
      </c>
      <c r="BZ188">
        <f t="shared" si="39"/>
        <v>8458</v>
      </c>
      <c r="CA188">
        <f t="shared" si="41"/>
        <v>73569</v>
      </c>
      <c r="CD188">
        <f t="shared" si="34"/>
        <v>30801</v>
      </c>
      <c r="CE188">
        <f t="shared" si="35"/>
        <v>17822</v>
      </c>
      <c r="CF188">
        <f t="shared" si="36"/>
        <v>6357</v>
      </c>
      <c r="CG188">
        <f t="shared" si="37"/>
        <v>4536</v>
      </c>
      <c r="CH188">
        <f t="shared" si="38"/>
        <v>5441</v>
      </c>
      <c r="CZ188" s="88">
        <v>35735</v>
      </c>
      <c r="DA188" s="6">
        <f t="shared" si="42"/>
        <v>11295.833333333334</v>
      </c>
      <c r="DB188" s="6">
        <f t="shared" si="32"/>
        <v>12284.75</v>
      </c>
      <c r="DC188" s="90">
        <f t="shared" si="43"/>
        <v>12343</v>
      </c>
    </row>
    <row r="189" spans="2:107" x14ac:dyDescent="0.3">
      <c r="B189" s="47" t="s">
        <v>266</v>
      </c>
      <c r="C189" s="21" t="s">
        <v>442</v>
      </c>
      <c r="D189">
        <v>36</v>
      </c>
      <c r="E189">
        <v>152</v>
      </c>
      <c r="F189">
        <v>182</v>
      </c>
      <c r="G189">
        <v>27</v>
      </c>
      <c r="H189">
        <v>1268</v>
      </c>
      <c r="I189">
        <v>181</v>
      </c>
      <c r="J189">
        <v>27</v>
      </c>
      <c r="K189">
        <v>5</v>
      </c>
      <c r="L189">
        <v>150</v>
      </c>
      <c r="M189">
        <v>87</v>
      </c>
      <c r="N189">
        <v>105</v>
      </c>
      <c r="O189">
        <v>228</v>
      </c>
      <c r="P189">
        <v>140</v>
      </c>
      <c r="Q189">
        <v>47</v>
      </c>
      <c r="R189">
        <v>39</v>
      </c>
      <c r="S189">
        <v>51</v>
      </c>
      <c r="T189">
        <v>25</v>
      </c>
      <c r="U189">
        <v>35</v>
      </c>
      <c r="V189">
        <v>15</v>
      </c>
      <c r="W189">
        <v>48</v>
      </c>
      <c r="X189">
        <v>66</v>
      </c>
      <c r="Y189">
        <v>107</v>
      </c>
      <c r="Z189">
        <v>68</v>
      </c>
      <c r="AA189">
        <v>8</v>
      </c>
      <c r="AB189">
        <v>55</v>
      </c>
      <c r="AC189">
        <v>163</v>
      </c>
      <c r="AD189">
        <v>25</v>
      </c>
      <c r="AE189">
        <v>127</v>
      </c>
      <c r="AF189">
        <v>13</v>
      </c>
      <c r="AG189">
        <v>65</v>
      </c>
      <c r="AH189">
        <v>44</v>
      </c>
      <c r="AI189">
        <v>119</v>
      </c>
      <c r="AJ189">
        <v>53</v>
      </c>
      <c r="AK189">
        <v>24</v>
      </c>
      <c r="AL189">
        <v>74</v>
      </c>
      <c r="AM189">
        <v>46</v>
      </c>
      <c r="AN189">
        <v>756</v>
      </c>
      <c r="AO189">
        <v>85</v>
      </c>
      <c r="AP189">
        <v>4</v>
      </c>
      <c r="AQ189">
        <v>34</v>
      </c>
      <c r="AR189">
        <v>18</v>
      </c>
      <c r="AS189">
        <v>44</v>
      </c>
      <c r="AT189">
        <v>287</v>
      </c>
      <c r="AU189">
        <v>132</v>
      </c>
      <c r="AV189">
        <v>14</v>
      </c>
      <c r="AW189">
        <v>116</v>
      </c>
      <c r="AX189">
        <v>444</v>
      </c>
      <c r="AY189">
        <v>8</v>
      </c>
      <c r="AZ189">
        <v>62</v>
      </c>
      <c r="BA189">
        <v>42</v>
      </c>
      <c r="BB189">
        <v>17</v>
      </c>
      <c r="BC189">
        <v>16</v>
      </c>
      <c r="BD189">
        <v>50</v>
      </c>
      <c r="BE189">
        <v>0</v>
      </c>
      <c r="BF189">
        <v>0</v>
      </c>
      <c r="BG189">
        <v>0</v>
      </c>
      <c r="BH189">
        <v>2</v>
      </c>
      <c r="BI189">
        <v>12</v>
      </c>
      <c r="BJ189">
        <v>0</v>
      </c>
      <c r="BK189">
        <v>6</v>
      </c>
      <c r="BL189">
        <v>1</v>
      </c>
      <c r="BM189">
        <v>0</v>
      </c>
      <c r="BN189">
        <v>0</v>
      </c>
      <c r="BO189" s="30">
        <f t="shared" si="44"/>
        <v>87</v>
      </c>
      <c r="BP189">
        <v>7</v>
      </c>
      <c r="BQ189" s="30">
        <f t="shared" si="45"/>
        <v>310</v>
      </c>
      <c r="BR189" s="24">
        <v>6372</v>
      </c>
      <c r="BS189" s="30">
        <f t="shared" si="31"/>
        <v>6372</v>
      </c>
      <c r="BT189" s="30">
        <v>0</v>
      </c>
      <c r="BU189" s="42">
        <f>DATEVALUE("12-27-97")</f>
        <v>35791</v>
      </c>
      <c r="BW189">
        <f t="shared" si="33"/>
        <v>148197</v>
      </c>
      <c r="BX189" s="25">
        <f t="shared" si="40"/>
        <v>0.12639091572418826</v>
      </c>
      <c r="BY189" s="6">
        <v>9514</v>
      </c>
      <c r="BZ189">
        <f t="shared" si="39"/>
        <v>-3142</v>
      </c>
      <c r="CA189">
        <f t="shared" si="41"/>
        <v>71208</v>
      </c>
      <c r="CD189">
        <f t="shared" si="34"/>
        <v>30834</v>
      </c>
      <c r="CE189">
        <f t="shared" si="35"/>
        <v>17879</v>
      </c>
      <c r="CF189">
        <f t="shared" si="36"/>
        <v>6409</v>
      </c>
      <c r="CG189">
        <f t="shared" si="37"/>
        <v>4562</v>
      </c>
      <c r="CH189">
        <f t="shared" si="38"/>
        <v>5478</v>
      </c>
      <c r="CZ189" s="88">
        <v>35765</v>
      </c>
      <c r="DA189" s="6">
        <f t="shared" si="42"/>
        <v>11189.416666666666</v>
      </c>
      <c r="DB189" s="6">
        <f t="shared" si="32"/>
        <v>12349.75</v>
      </c>
      <c r="DC189" s="90">
        <f t="shared" si="43"/>
        <v>6372</v>
      </c>
    </row>
    <row r="190" spans="2:107" x14ac:dyDescent="0.3">
      <c r="B190" s="47" t="s">
        <v>279</v>
      </c>
      <c r="C190" s="2" t="s">
        <v>443</v>
      </c>
      <c r="D190">
        <v>88</v>
      </c>
      <c r="E190">
        <v>452</v>
      </c>
      <c r="F190">
        <v>460</v>
      </c>
      <c r="G190">
        <v>65</v>
      </c>
      <c r="H190">
        <v>3480</v>
      </c>
      <c r="I190">
        <v>458</v>
      </c>
      <c r="J190">
        <v>79</v>
      </c>
      <c r="K190">
        <v>13</v>
      </c>
      <c r="L190">
        <v>421</v>
      </c>
      <c r="M190">
        <v>207</v>
      </c>
      <c r="N190">
        <v>327</v>
      </c>
      <c r="O190">
        <v>636</v>
      </c>
      <c r="P190">
        <v>333</v>
      </c>
      <c r="Q190">
        <v>118</v>
      </c>
      <c r="R190">
        <v>111</v>
      </c>
      <c r="S190">
        <v>132</v>
      </c>
      <c r="T190">
        <v>53</v>
      </c>
      <c r="U190">
        <v>89</v>
      </c>
      <c r="V190">
        <v>41</v>
      </c>
      <c r="W190">
        <v>122</v>
      </c>
      <c r="X190">
        <v>162</v>
      </c>
      <c r="Y190">
        <v>267</v>
      </c>
      <c r="Z190">
        <v>213</v>
      </c>
      <c r="AA190">
        <v>30</v>
      </c>
      <c r="AB190">
        <v>170</v>
      </c>
      <c r="AC190">
        <v>427</v>
      </c>
      <c r="AD190">
        <v>78</v>
      </c>
      <c r="AE190">
        <v>336</v>
      </c>
      <c r="AF190">
        <v>37</v>
      </c>
      <c r="AG190">
        <v>151</v>
      </c>
      <c r="AH190">
        <v>153</v>
      </c>
      <c r="AI190">
        <v>312</v>
      </c>
      <c r="AJ190">
        <v>157</v>
      </c>
      <c r="AK190">
        <v>62</v>
      </c>
      <c r="AL190">
        <v>181</v>
      </c>
      <c r="AM190">
        <v>111</v>
      </c>
      <c r="AN190">
        <v>2094</v>
      </c>
      <c r="AO190">
        <v>198</v>
      </c>
      <c r="AP190">
        <v>18</v>
      </c>
      <c r="AQ190">
        <v>90</v>
      </c>
      <c r="AR190">
        <v>54</v>
      </c>
      <c r="AS190">
        <v>111</v>
      </c>
      <c r="AT190">
        <v>745</v>
      </c>
      <c r="AU190">
        <v>328</v>
      </c>
      <c r="AV190">
        <v>26</v>
      </c>
      <c r="AW190">
        <v>277</v>
      </c>
      <c r="AX190">
        <v>1204</v>
      </c>
      <c r="AY190">
        <v>12</v>
      </c>
      <c r="AZ190">
        <v>163</v>
      </c>
      <c r="BA190">
        <v>108</v>
      </c>
      <c r="BB190">
        <v>29</v>
      </c>
      <c r="BC190">
        <v>26</v>
      </c>
      <c r="BD190">
        <v>150</v>
      </c>
      <c r="BE190">
        <v>0</v>
      </c>
      <c r="BF190">
        <v>0</v>
      </c>
      <c r="BG190">
        <v>0</v>
      </c>
      <c r="BH190">
        <v>5</v>
      </c>
      <c r="BI190">
        <v>49</v>
      </c>
      <c r="BJ190">
        <v>1</v>
      </c>
      <c r="BK190">
        <v>25</v>
      </c>
      <c r="BL190">
        <v>4</v>
      </c>
      <c r="BM190">
        <v>1</v>
      </c>
      <c r="BN190">
        <v>0</v>
      </c>
      <c r="BO190" s="30">
        <f t="shared" si="44"/>
        <v>261</v>
      </c>
      <c r="BP190">
        <v>23</v>
      </c>
      <c r="BQ190" s="30">
        <f t="shared" si="45"/>
        <v>728</v>
      </c>
      <c r="BR190" s="24">
        <v>17001</v>
      </c>
      <c r="BS190" s="30">
        <f t="shared" si="31"/>
        <v>17001</v>
      </c>
      <c r="BT190" s="30">
        <v>0</v>
      </c>
      <c r="BU190" s="42">
        <f>DATEVALUE("01-31-98")</f>
        <v>35826</v>
      </c>
      <c r="BW190">
        <f t="shared" si="33"/>
        <v>151972</v>
      </c>
      <c r="BX190" s="25">
        <f t="shared" si="40"/>
        <v>0.1224011994180163</v>
      </c>
      <c r="BY190" s="6">
        <v>8653</v>
      </c>
      <c r="BZ190">
        <f t="shared" si="39"/>
        <v>8348</v>
      </c>
      <c r="CA190">
        <f t="shared" si="41"/>
        <v>74226</v>
      </c>
      <c r="CD190">
        <f t="shared" si="34"/>
        <v>31491</v>
      </c>
      <c r="CE190">
        <f t="shared" si="35"/>
        <v>18376</v>
      </c>
      <c r="CF190">
        <f t="shared" si="36"/>
        <v>6575</v>
      </c>
      <c r="CG190">
        <f t="shared" si="37"/>
        <v>4619</v>
      </c>
      <c r="CH190">
        <f t="shared" si="38"/>
        <v>5602</v>
      </c>
      <c r="CZ190" s="88">
        <v>35796</v>
      </c>
      <c r="DA190" s="6">
        <f t="shared" si="42"/>
        <v>11392.75</v>
      </c>
      <c r="DB190" s="6">
        <f t="shared" si="32"/>
        <v>12664.333333333334</v>
      </c>
      <c r="DC190" s="90">
        <f t="shared" si="43"/>
        <v>17001</v>
      </c>
    </row>
    <row r="191" spans="2:107" x14ac:dyDescent="0.3">
      <c r="B191" s="47" t="s">
        <v>267</v>
      </c>
      <c r="C191" t="s">
        <v>444</v>
      </c>
      <c r="D191">
        <v>64</v>
      </c>
      <c r="E191">
        <v>268</v>
      </c>
      <c r="F191">
        <v>325</v>
      </c>
      <c r="G191">
        <v>47</v>
      </c>
      <c r="H191">
        <v>2036</v>
      </c>
      <c r="I191">
        <v>328</v>
      </c>
      <c r="J191">
        <v>57</v>
      </c>
      <c r="K191">
        <v>14</v>
      </c>
      <c r="L191">
        <v>273</v>
      </c>
      <c r="M191">
        <v>124</v>
      </c>
      <c r="N191">
        <v>173</v>
      </c>
      <c r="O191">
        <v>389</v>
      </c>
      <c r="P191">
        <v>187</v>
      </c>
      <c r="Q191">
        <v>94</v>
      </c>
      <c r="R191">
        <v>61</v>
      </c>
      <c r="S191">
        <v>76</v>
      </c>
      <c r="T191">
        <v>44</v>
      </c>
      <c r="U191">
        <v>61</v>
      </c>
      <c r="V191">
        <v>17</v>
      </c>
      <c r="W191">
        <v>87</v>
      </c>
      <c r="X191">
        <v>118</v>
      </c>
      <c r="Y191">
        <v>155</v>
      </c>
      <c r="Z191">
        <v>133</v>
      </c>
      <c r="AA191">
        <v>32</v>
      </c>
      <c r="AB191">
        <v>113</v>
      </c>
      <c r="AC191">
        <v>317</v>
      </c>
      <c r="AD191">
        <v>57</v>
      </c>
      <c r="AE191">
        <v>220</v>
      </c>
      <c r="AF191">
        <v>30</v>
      </c>
      <c r="AG191">
        <v>84</v>
      </c>
      <c r="AH191">
        <v>98</v>
      </c>
      <c r="AI191">
        <v>159</v>
      </c>
      <c r="AJ191">
        <v>100</v>
      </c>
      <c r="AK191">
        <v>35</v>
      </c>
      <c r="AL191">
        <v>135</v>
      </c>
      <c r="AM191">
        <v>81</v>
      </c>
      <c r="AN191">
        <v>1306</v>
      </c>
      <c r="AO191">
        <v>94</v>
      </c>
      <c r="AP191">
        <v>9</v>
      </c>
      <c r="AQ191">
        <v>53</v>
      </c>
      <c r="AR191">
        <v>39</v>
      </c>
      <c r="AS191">
        <v>70</v>
      </c>
      <c r="AT191">
        <v>453</v>
      </c>
      <c r="AU191">
        <v>227</v>
      </c>
      <c r="AV191">
        <v>21</v>
      </c>
      <c r="AW191">
        <v>147</v>
      </c>
      <c r="AX191">
        <v>1043</v>
      </c>
      <c r="AY191">
        <v>10</v>
      </c>
      <c r="AZ191">
        <v>96</v>
      </c>
      <c r="BA191">
        <v>41</v>
      </c>
      <c r="BB191">
        <v>6</v>
      </c>
      <c r="BC191">
        <v>16</v>
      </c>
      <c r="BD191">
        <v>96</v>
      </c>
      <c r="BE191">
        <v>0</v>
      </c>
      <c r="BF191">
        <v>0</v>
      </c>
      <c r="BG191">
        <v>0</v>
      </c>
      <c r="BH191">
        <v>2</v>
      </c>
      <c r="BI191">
        <v>27</v>
      </c>
      <c r="BJ191">
        <v>0</v>
      </c>
      <c r="BK191">
        <v>9</v>
      </c>
      <c r="BL191">
        <v>7</v>
      </c>
      <c r="BM191">
        <v>0</v>
      </c>
      <c r="BN191">
        <v>0</v>
      </c>
      <c r="BO191" s="30">
        <f t="shared" si="44"/>
        <v>157</v>
      </c>
      <c r="BP191">
        <v>16</v>
      </c>
      <c r="BQ191" s="30">
        <f t="shared" si="45"/>
        <v>446</v>
      </c>
      <c r="BR191" s="24">
        <v>10826</v>
      </c>
      <c r="BS191" s="30">
        <f t="shared" si="31"/>
        <v>10826</v>
      </c>
      <c r="BT191" s="30">
        <v>0</v>
      </c>
      <c r="BU191" s="42">
        <f>DATEVALUE("3/7/98")</f>
        <v>35861</v>
      </c>
      <c r="BW191">
        <f t="shared" si="33"/>
        <v>151885</v>
      </c>
      <c r="BX191" s="25">
        <f t="shared" si="40"/>
        <v>0.10041659119724677</v>
      </c>
      <c r="BY191" s="6">
        <v>6923</v>
      </c>
      <c r="BZ191">
        <f t="shared" si="39"/>
        <v>3903</v>
      </c>
      <c r="CA191">
        <f t="shared" si="41"/>
        <v>73086</v>
      </c>
      <c r="CD191">
        <f t="shared" si="34"/>
        <v>31219</v>
      </c>
      <c r="CE191">
        <f t="shared" si="35"/>
        <v>18387</v>
      </c>
      <c r="CF191">
        <f t="shared" si="36"/>
        <v>6541</v>
      </c>
      <c r="CG191">
        <f t="shared" si="37"/>
        <v>4597</v>
      </c>
      <c r="CH191">
        <f t="shared" si="38"/>
        <v>5571</v>
      </c>
      <c r="CZ191" s="88">
        <v>35827</v>
      </c>
      <c r="DA191" s="6">
        <f t="shared" si="42"/>
        <v>11450.166666666666</v>
      </c>
      <c r="DB191" s="6">
        <f t="shared" si="32"/>
        <v>12657.083333333334</v>
      </c>
      <c r="DC191" s="90">
        <f t="shared" si="43"/>
        <v>10826</v>
      </c>
    </row>
    <row r="192" spans="2:107" x14ac:dyDescent="0.3">
      <c r="B192" s="47" t="s">
        <v>268</v>
      </c>
      <c r="C192" s="21" t="s">
        <v>445</v>
      </c>
      <c r="D192">
        <v>53</v>
      </c>
      <c r="E192">
        <v>263</v>
      </c>
      <c r="F192">
        <v>331</v>
      </c>
      <c r="G192">
        <v>38</v>
      </c>
      <c r="H192">
        <v>2193</v>
      </c>
      <c r="I192">
        <v>303</v>
      </c>
      <c r="J192">
        <v>64</v>
      </c>
      <c r="K192">
        <v>10</v>
      </c>
      <c r="L192">
        <v>301</v>
      </c>
      <c r="M192">
        <v>139</v>
      </c>
      <c r="N192">
        <v>200</v>
      </c>
      <c r="O192">
        <v>423</v>
      </c>
      <c r="P192">
        <v>185</v>
      </c>
      <c r="Q192">
        <v>87</v>
      </c>
      <c r="R192">
        <v>52</v>
      </c>
      <c r="S192">
        <v>90</v>
      </c>
      <c r="T192">
        <v>49</v>
      </c>
      <c r="U192">
        <v>73</v>
      </c>
      <c r="V192">
        <v>20</v>
      </c>
      <c r="W192">
        <v>75</v>
      </c>
      <c r="X192">
        <v>90</v>
      </c>
      <c r="Y192">
        <v>166</v>
      </c>
      <c r="Z192">
        <v>145</v>
      </c>
      <c r="AA192">
        <v>21</v>
      </c>
      <c r="AB192">
        <v>109</v>
      </c>
      <c r="AC192">
        <v>295</v>
      </c>
      <c r="AD192">
        <v>54</v>
      </c>
      <c r="AE192">
        <v>240</v>
      </c>
      <c r="AF192">
        <v>18</v>
      </c>
      <c r="AG192">
        <v>75</v>
      </c>
      <c r="AH192">
        <v>121</v>
      </c>
      <c r="AI192">
        <v>185</v>
      </c>
      <c r="AJ192">
        <v>83</v>
      </c>
      <c r="AK192">
        <v>34</v>
      </c>
      <c r="AL192">
        <v>133</v>
      </c>
      <c r="AM192">
        <v>82</v>
      </c>
      <c r="AN192">
        <v>1348</v>
      </c>
      <c r="AO192">
        <v>117</v>
      </c>
      <c r="AP192">
        <v>24</v>
      </c>
      <c r="AQ192">
        <v>39</v>
      </c>
      <c r="AR192">
        <v>34</v>
      </c>
      <c r="AS192">
        <v>123</v>
      </c>
      <c r="AT192">
        <v>442</v>
      </c>
      <c r="AU192">
        <v>237</v>
      </c>
      <c r="AV192">
        <v>19</v>
      </c>
      <c r="AW192">
        <v>155</v>
      </c>
      <c r="AX192">
        <v>966</v>
      </c>
      <c r="AY192">
        <v>10</v>
      </c>
      <c r="AZ192">
        <v>105</v>
      </c>
      <c r="BA192">
        <v>53</v>
      </c>
      <c r="BB192">
        <v>10</v>
      </c>
      <c r="BC192">
        <v>23</v>
      </c>
      <c r="BD192">
        <v>71</v>
      </c>
      <c r="BE192">
        <v>0</v>
      </c>
      <c r="BF192">
        <v>0</v>
      </c>
      <c r="BG192">
        <v>0</v>
      </c>
      <c r="BH192">
        <v>2</v>
      </c>
      <c r="BI192">
        <v>18</v>
      </c>
      <c r="BJ192">
        <v>0</v>
      </c>
      <c r="BK192">
        <v>5</v>
      </c>
      <c r="BL192">
        <v>5</v>
      </c>
      <c r="BM192">
        <v>0</v>
      </c>
      <c r="BN192">
        <v>0</v>
      </c>
      <c r="BO192" s="30">
        <f t="shared" si="44"/>
        <v>124</v>
      </c>
      <c r="BP192">
        <v>19</v>
      </c>
      <c r="BQ192" s="30">
        <f t="shared" si="45"/>
        <v>459</v>
      </c>
      <c r="BR192" s="24">
        <v>11084</v>
      </c>
      <c r="BS192" s="30">
        <f t="shared" si="31"/>
        <v>11084</v>
      </c>
      <c r="BT192" s="30">
        <v>0</v>
      </c>
      <c r="BU192" s="42">
        <f>DATEVALUE("4/4/98")</f>
        <v>35889</v>
      </c>
      <c r="BW192">
        <f t="shared" si="33"/>
        <v>148938</v>
      </c>
      <c r="BX192" s="25">
        <f t="shared" si="40"/>
        <v>6.1787539833607852E-2</v>
      </c>
      <c r="BY192" s="6">
        <v>9162</v>
      </c>
      <c r="BZ192">
        <f t="shared" si="39"/>
        <v>1922</v>
      </c>
      <c r="CA192">
        <f t="shared" si="41"/>
        <v>65880</v>
      </c>
      <c r="CD192">
        <f t="shared" si="34"/>
        <v>30389</v>
      </c>
      <c r="CE192">
        <f t="shared" si="35"/>
        <v>18047</v>
      </c>
      <c r="CF192">
        <f t="shared" si="36"/>
        <v>6354</v>
      </c>
      <c r="CG192">
        <f t="shared" si="37"/>
        <v>4483</v>
      </c>
      <c r="CH192">
        <f t="shared" si="38"/>
        <v>5462</v>
      </c>
      <c r="CZ192" s="88">
        <v>35855</v>
      </c>
      <c r="DA192" s="6">
        <f t="shared" si="42"/>
        <v>11502.5</v>
      </c>
      <c r="DB192" s="6">
        <f t="shared" si="32"/>
        <v>12411.5</v>
      </c>
      <c r="DC192" s="90">
        <f t="shared" si="43"/>
        <v>11084</v>
      </c>
    </row>
    <row r="193" spans="2:107" x14ac:dyDescent="0.3">
      <c r="B193" s="47" t="s">
        <v>269</v>
      </c>
      <c r="C193" s="21" t="s">
        <v>446</v>
      </c>
      <c r="D193">
        <v>47</v>
      </c>
      <c r="E193">
        <v>263</v>
      </c>
      <c r="F193">
        <v>287</v>
      </c>
      <c r="G193">
        <v>44</v>
      </c>
      <c r="H193">
        <v>2048</v>
      </c>
      <c r="I193">
        <v>307</v>
      </c>
      <c r="J193">
        <v>41</v>
      </c>
      <c r="K193">
        <v>10</v>
      </c>
      <c r="L193">
        <v>282</v>
      </c>
      <c r="M193">
        <v>135</v>
      </c>
      <c r="N193">
        <v>192</v>
      </c>
      <c r="O193">
        <v>374</v>
      </c>
      <c r="P193">
        <v>186</v>
      </c>
      <c r="Q193">
        <v>74</v>
      </c>
      <c r="R193">
        <v>50</v>
      </c>
      <c r="S193">
        <v>74</v>
      </c>
      <c r="T193">
        <v>23</v>
      </c>
      <c r="U193">
        <v>77</v>
      </c>
      <c r="V193">
        <v>23</v>
      </c>
      <c r="W193">
        <v>70</v>
      </c>
      <c r="X193">
        <v>80</v>
      </c>
      <c r="Y193">
        <v>142</v>
      </c>
      <c r="Z193">
        <v>140</v>
      </c>
      <c r="AA193">
        <v>21</v>
      </c>
      <c r="AB193">
        <v>87</v>
      </c>
      <c r="AC193">
        <v>265</v>
      </c>
      <c r="AD193">
        <v>38</v>
      </c>
      <c r="AE193">
        <v>234</v>
      </c>
      <c r="AF193">
        <v>19</v>
      </c>
      <c r="AG193">
        <v>72</v>
      </c>
      <c r="AH193">
        <v>106</v>
      </c>
      <c r="AI193">
        <v>187</v>
      </c>
      <c r="AJ193">
        <v>105</v>
      </c>
      <c r="AK193">
        <v>28</v>
      </c>
      <c r="AL193">
        <v>114</v>
      </c>
      <c r="AM193">
        <v>80</v>
      </c>
      <c r="AN193">
        <v>1394</v>
      </c>
      <c r="AO193">
        <v>117</v>
      </c>
      <c r="AP193">
        <v>28</v>
      </c>
      <c r="AQ193">
        <v>43</v>
      </c>
      <c r="AR193">
        <v>41</v>
      </c>
      <c r="AS193">
        <v>76</v>
      </c>
      <c r="AT193">
        <v>433</v>
      </c>
      <c r="AU193">
        <v>191</v>
      </c>
      <c r="AV193">
        <v>22</v>
      </c>
      <c r="AW193">
        <v>152</v>
      </c>
      <c r="AX193">
        <v>690</v>
      </c>
      <c r="AY193">
        <v>7</v>
      </c>
      <c r="AZ193">
        <v>90</v>
      </c>
      <c r="BA193">
        <v>54</v>
      </c>
      <c r="BB193">
        <v>7</v>
      </c>
      <c r="BC193">
        <v>13</v>
      </c>
      <c r="BD193">
        <v>74</v>
      </c>
      <c r="BE193">
        <v>0</v>
      </c>
      <c r="BF193">
        <v>0</v>
      </c>
      <c r="BG193">
        <v>0</v>
      </c>
      <c r="BH193">
        <v>4</v>
      </c>
      <c r="BI193">
        <v>25</v>
      </c>
      <c r="BJ193">
        <v>0</v>
      </c>
      <c r="BK193">
        <v>7</v>
      </c>
      <c r="BL193">
        <v>0</v>
      </c>
      <c r="BM193">
        <v>0</v>
      </c>
      <c r="BN193">
        <v>0</v>
      </c>
      <c r="BO193" s="30">
        <f t="shared" si="44"/>
        <v>123</v>
      </c>
      <c r="BP193">
        <v>16</v>
      </c>
      <c r="BQ193" s="30">
        <f t="shared" si="45"/>
        <v>390</v>
      </c>
      <c r="BR193" s="24">
        <v>10199</v>
      </c>
      <c r="BS193" s="30">
        <f t="shared" si="31"/>
        <v>10199</v>
      </c>
      <c r="BT193" s="30">
        <v>0</v>
      </c>
      <c r="BU193" s="42">
        <f>DATEVALUE("5/1/98")</f>
        <v>35916</v>
      </c>
      <c r="BW193">
        <f t="shared" si="33"/>
        <v>148359</v>
      </c>
      <c r="BX193" s="25">
        <f t="shared" si="40"/>
        <v>4.3774668101901781E-2</v>
      </c>
      <c r="BY193" s="6">
        <v>7303</v>
      </c>
      <c r="BZ193">
        <f t="shared" si="39"/>
        <v>2896</v>
      </c>
      <c r="CA193">
        <f t="shared" si="41"/>
        <v>64052</v>
      </c>
      <c r="CD193">
        <f t="shared" si="34"/>
        <v>30240</v>
      </c>
      <c r="CE193">
        <f t="shared" si="35"/>
        <v>18064</v>
      </c>
      <c r="CF193">
        <f t="shared" si="36"/>
        <v>6310</v>
      </c>
      <c r="CG193">
        <f t="shared" si="37"/>
        <v>4410</v>
      </c>
      <c r="CH193">
        <f t="shared" si="38"/>
        <v>5422</v>
      </c>
      <c r="CZ193" s="88">
        <v>35886</v>
      </c>
      <c r="DA193" s="6">
        <f t="shared" si="42"/>
        <v>11470.388888888889</v>
      </c>
      <c r="DB193" s="6">
        <f t="shared" si="32"/>
        <v>12363.25</v>
      </c>
      <c r="DC193" s="90">
        <f t="shared" si="43"/>
        <v>10199</v>
      </c>
    </row>
    <row r="194" spans="2:107" x14ac:dyDescent="0.3">
      <c r="B194" s="47" t="s">
        <v>270</v>
      </c>
      <c r="C194" s="21" t="s">
        <v>447</v>
      </c>
      <c r="D194">
        <v>69</v>
      </c>
      <c r="E194">
        <v>324</v>
      </c>
      <c r="F194">
        <v>437</v>
      </c>
      <c r="G194">
        <v>39</v>
      </c>
      <c r="H194">
        <v>2558</v>
      </c>
      <c r="I194">
        <v>420</v>
      </c>
      <c r="J194">
        <v>44</v>
      </c>
      <c r="K194">
        <v>16</v>
      </c>
      <c r="L194">
        <v>349</v>
      </c>
      <c r="M194">
        <v>147</v>
      </c>
      <c r="N194">
        <v>266</v>
      </c>
      <c r="O194">
        <v>452</v>
      </c>
      <c r="P194">
        <v>213</v>
      </c>
      <c r="Q194">
        <v>103</v>
      </c>
      <c r="R194">
        <v>70</v>
      </c>
      <c r="S194">
        <v>110</v>
      </c>
      <c r="T194">
        <v>41</v>
      </c>
      <c r="U194">
        <v>65</v>
      </c>
      <c r="V194">
        <v>24</v>
      </c>
      <c r="W194">
        <v>95</v>
      </c>
      <c r="X194">
        <v>123</v>
      </c>
      <c r="Y194">
        <v>197</v>
      </c>
      <c r="Z194">
        <v>153</v>
      </c>
      <c r="AA194">
        <v>21</v>
      </c>
      <c r="AB194">
        <v>103</v>
      </c>
      <c r="AC194">
        <v>316</v>
      </c>
      <c r="AD194">
        <v>57</v>
      </c>
      <c r="AE194">
        <v>285</v>
      </c>
      <c r="AF194">
        <v>31</v>
      </c>
      <c r="AG194">
        <v>71</v>
      </c>
      <c r="AH194">
        <v>86</v>
      </c>
      <c r="AI194">
        <v>201</v>
      </c>
      <c r="AJ194">
        <v>123</v>
      </c>
      <c r="AK194">
        <v>44</v>
      </c>
      <c r="AL194">
        <v>139</v>
      </c>
      <c r="AM194">
        <v>70</v>
      </c>
      <c r="AN194">
        <v>1606</v>
      </c>
      <c r="AO194">
        <v>121</v>
      </c>
      <c r="AP194">
        <v>15</v>
      </c>
      <c r="AQ194">
        <v>68</v>
      </c>
      <c r="AR194">
        <v>49</v>
      </c>
      <c r="AS194">
        <v>90</v>
      </c>
      <c r="AT194">
        <v>534</v>
      </c>
      <c r="AU194">
        <v>260</v>
      </c>
      <c r="AV194">
        <v>15</v>
      </c>
      <c r="AW194">
        <v>221</v>
      </c>
      <c r="AX194">
        <v>761</v>
      </c>
      <c r="AY194">
        <v>8</v>
      </c>
      <c r="AZ194">
        <v>124</v>
      </c>
      <c r="BA194">
        <v>57</v>
      </c>
      <c r="BB194">
        <v>10</v>
      </c>
      <c r="BC194">
        <v>21</v>
      </c>
      <c r="BD194">
        <v>103</v>
      </c>
      <c r="BE194">
        <v>0</v>
      </c>
      <c r="BF194">
        <v>0</v>
      </c>
      <c r="BG194">
        <v>0</v>
      </c>
      <c r="BH194">
        <v>2</v>
      </c>
      <c r="BI194">
        <v>37</v>
      </c>
      <c r="BJ194">
        <v>0</v>
      </c>
      <c r="BK194">
        <v>17</v>
      </c>
      <c r="BL194">
        <v>5</v>
      </c>
      <c r="BM194">
        <v>1</v>
      </c>
      <c r="BN194">
        <v>0</v>
      </c>
      <c r="BO194" s="30">
        <f t="shared" si="44"/>
        <v>186</v>
      </c>
      <c r="BP194">
        <v>26</v>
      </c>
      <c r="BQ194" s="30">
        <f t="shared" si="45"/>
        <v>543</v>
      </c>
      <c r="BR194" s="24">
        <v>12556</v>
      </c>
      <c r="BS194" s="30">
        <f t="shared" si="31"/>
        <v>12556</v>
      </c>
      <c r="BT194" s="30">
        <v>0</v>
      </c>
      <c r="BU194" s="42">
        <f>DATEVALUE("6/6/98")</f>
        <v>35952</v>
      </c>
      <c r="BW194">
        <f t="shared" si="33"/>
        <v>144913</v>
      </c>
      <c r="BX194" s="25">
        <f t="shared" si="40"/>
        <v>-2.8068786972326953E-2</v>
      </c>
      <c r="BY194" s="6">
        <v>8931</v>
      </c>
      <c r="BZ194">
        <f t="shared" si="39"/>
        <v>3625</v>
      </c>
      <c r="CA194">
        <f t="shared" si="41"/>
        <v>57655</v>
      </c>
      <c r="CD194">
        <f t="shared" si="34"/>
        <v>29446</v>
      </c>
      <c r="CE194">
        <f t="shared" si="35"/>
        <v>17791</v>
      </c>
      <c r="CF194">
        <f t="shared" si="36"/>
        <v>6214</v>
      </c>
      <c r="CG194">
        <f t="shared" si="37"/>
        <v>4334</v>
      </c>
      <c r="CH194">
        <f t="shared" si="38"/>
        <v>5243</v>
      </c>
      <c r="CZ194" s="88">
        <v>35916</v>
      </c>
      <c r="DA194" s="6">
        <f t="shared" si="42"/>
        <v>11577.861111111111</v>
      </c>
      <c r="DB194" s="6">
        <f t="shared" si="32"/>
        <v>12076.083333333334</v>
      </c>
      <c r="DC194" s="90">
        <f t="shared" si="43"/>
        <v>12556</v>
      </c>
    </row>
    <row r="195" spans="2:107" x14ac:dyDescent="0.3">
      <c r="B195" s="47" t="s">
        <v>271</v>
      </c>
      <c r="C195" s="21" t="s">
        <v>448</v>
      </c>
      <c r="D195">
        <v>55</v>
      </c>
      <c r="E195">
        <v>224</v>
      </c>
      <c r="F195">
        <v>333</v>
      </c>
      <c r="G195">
        <v>40</v>
      </c>
      <c r="H195">
        <v>2070</v>
      </c>
      <c r="I195">
        <v>318</v>
      </c>
      <c r="J195">
        <v>59</v>
      </c>
      <c r="K195">
        <v>9</v>
      </c>
      <c r="L195">
        <v>276</v>
      </c>
      <c r="M195">
        <v>134</v>
      </c>
      <c r="N195">
        <v>226</v>
      </c>
      <c r="O195">
        <v>346</v>
      </c>
      <c r="P195">
        <v>205</v>
      </c>
      <c r="Q195">
        <v>98</v>
      </c>
      <c r="R195">
        <v>66</v>
      </c>
      <c r="S195">
        <v>96</v>
      </c>
      <c r="T195">
        <v>35</v>
      </c>
      <c r="U195">
        <v>73</v>
      </c>
      <c r="V195">
        <v>25</v>
      </c>
      <c r="W195">
        <v>78</v>
      </c>
      <c r="X195">
        <v>97</v>
      </c>
      <c r="Y195">
        <v>150</v>
      </c>
      <c r="Z195">
        <v>145</v>
      </c>
      <c r="AA195">
        <v>28</v>
      </c>
      <c r="AB195">
        <v>124</v>
      </c>
      <c r="AC195">
        <v>295</v>
      </c>
      <c r="AD195">
        <v>57</v>
      </c>
      <c r="AE195">
        <v>217</v>
      </c>
      <c r="AF195">
        <v>31</v>
      </c>
      <c r="AG195">
        <v>73</v>
      </c>
      <c r="AH195">
        <v>124</v>
      </c>
      <c r="AI195">
        <v>211</v>
      </c>
      <c r="AJ195">
        <v>107</v>
      </c>
      <c r="AK195">
        <v>35</v>
      </c>
      <c r="AL195">
        <v>123</v>
      </c>
      <c r="AM195">
        <v>79</v>
      </c>
      <c r="AN195">
        <v>1186</v>
      </c>
      <c r="AO195">
        <v>123</v>
      </c>
      <c r="AP195">
        <v>15</v>
      </c>
      <c r="AQ195">
        <v>55</v>
      </c>
      <c r="AR195">
        <v>40</v>
      </c>
      <c r="AS195">
        <v>98</v>
      </c>
      <c r="AT195">
        <v>490</v>
      </c>
      <c r="AU195">
        <v>199</v>
      </c>
      <c r="AV195">
        <v>16</v>
      </c>
      <c r="AW195">
        <v>183</v>
      </c>
      <c r="AX195">
        <v>630</v>
      </c>
      <c r="AY195">
        <v>11</v>
      </c>
      <c r="AZ195">
        <v>123</v>
      </c>
      <c r="BA195">
        <v>52</v>
      </c>
      <c r="BB195">
        <v>9</v>
      </c>
      <c r="BC195">
        <v>7</v>
      </c>
      <c r="BD195">
        <v>82</v>
      </c>
      <c r="BE195">
        <v>0</v>
      </c>
      <c r="BF195">
        <v>0</v>
      </c>
      <c r="BG195">
        <v>2</v>
      </c>
      <c r="BH195">
        <v>2</v>
      </c>
      <c r="BI195">
        <v>29</v>
      </c>
      <c r="BJ195">
        <v>1</v>
      </c>
      <c r="BK195">
        <v>4</v>
      </c>
      <c r="BL195">
        <v>1</v>
      </c>
      <c r="BM195">
        <v>0</v>
      </c>
      <c r="BN195">
        <v>0</v>
      </c>
      <c r="BO195" s="30">
        <f t="shared" si="44"/>
        <v>128</v>
      </c>
      <c r="BP195">
        <v>20</v>
      </c>
      <c r="BQ195" s="30">
        <f t="shared" si="45"/>
        <v>449</v>
      </c>
      <c r="BR195" s="24">
        <v>10489</v>
      </c>
      <c r="BS195" s="30">
        <f t="shared" si="31"/>
        <v>10489</v>
      </c>
      <c r="BT195" s="30">
        <v>0</v>
      </c>
      <c r="BU195" s="42">
        <f>DATEVALUE("7/4/98")</f>
        <v>35980</v>
      </c>
      <c r="BW195">
        <f t="shared" si="33"/>
        <v>144016</v>
      </c>
      <c r="BX195" s="25">
        <f t="shared" si="40"/>
        <v>-2.7083262962337429E-2</v>
      </c>
      <c r="BY195" s="6">
        <v>9687</v>
      </c>
      <c r="BZ195">
        <f t="shared" si="39"/>
        <v>802</v>
      </c>
      <c r="CA195">
        <f t="shared" si="41"/>
        <v>55203</v>
      </c>
      <c r="CD195">
        <f t="shared" si="34"/>
        <v>29121</v>
      </c>
      <c r="CE195">
        <f t="shared" si="35"/>
        <v>17646</v>
      </c>
      <c r="CF195">
        <f t="shared" si="36"/>
        <v>6185</v>
      </c>
      <c r="CG195">
        <f t="shared" si="37"/>
        <v>4285</v>
      </c>
      <c r="CH195">
        <f t="shared" si="38"/>
        <v>5203</v>
      </c>
      <c r="CZ195" s="88">
        <v>35947</v>
      </c>
      <c r="DA195" s="6">
        <f t="shared" si="42"/>
        <v>11601.055555555555</v>
      </c>
      <c r="DB195" s="6">
        <f t="shared" si="32"/>
        <v>12001.333333333334</v>
      </c>
      <c r="DC195" s="90">
        <f t="shared" si="43"/>
        <v>10489</v>
      </c>
    </row>
    <row r="196" spans="2:107" x14ac:dyDescent="0.3">
      <c r="B196" s="47" t="s">
        <v>272</v>
      </c>
      <c r="C196" s="21" t="s">
        <v>462</v>
      </c>
      <c r="D196">
        <v>54</v>
      </c>
      <c r="E196">
        <v>239</v>
      </c>
      <c r="F196">
        <v>384</v>
      </c>
      <c r="G196">
        <v>52</v>
      </c>
      <c r="H196">
        <v>2409</v>
      </c>
      <c r="I196">
        <v>352</v>
      </c>
      <c r="J196">
        <v>54</v>
      </c>
      <c r="K196">
        <v>10</v>
      </c>
      <c r="L196">
        <v>330</v>
      </c>
      <c r="M196">
        <v>151</v>
      </c>
      <c r="N196">
        <v>232</v>
      </c>
      <c r="O196">
        <v>410</v>
      </c>
      <c r="P196">
        <v>226</v>
      </c>
      <c r="Q196">
        <v>90</v>
      </c>
      <c r="R196">
        <v>88</v>
      </c>
      <c r="S196">
        <v>92</v>
      </c>
      <c r="T196">
        <v>46</v>
      </c>
      <c r="U196">
        <v>67</v>
      </c>
      <c r="V196">
        <v>23</v>
      </c>
      <c r="W196">
        <v>99</v>
      </c>
      <c r="X196">
        <v>123</v>
      </c>
      <c r="Y196">
        <v>182</v>
      </c>
      <c r="Z196">
        <v>168</v>
      </c>
      <c r="AA196">
        <v>31</v>
      </c>
      <c r="AB196">
        <v>115</v>
      </c>
      <c r="AC196">
        <v>322</v>
      </c>
      <c r="AD196">
        <v>50</v>
      </c>
      <c r="AE196">
        <v>241</v>
      </c>
      <c r="AF196">
        <v>33</v>
      </c>
      <c r="AG196">
        <v>84</v>
      </c>
      <c r="AH196">
        <v>100</v>
      </c>
      <c r="AI196">
        <v>220</v>
      </c>
      <c r="AJ196">
        <v>131</v>
      </c>
      <c r="AK196">
        <v>29</v>
      </c>
      <c r="AL196">
        <v>160</v>
      </c>
      <c r="AM196">
        <v>78</v>
      </c>
      <c r="AN196">
        <v>1395</v>
      </c>
      <c r="AO196">
        <v>124</v>
      </c>
      <c r="AP196">
        <v>15</v>
      </c>
      <c r="AQ196">
        <v>60</v>
      </c>
      <c r="AR196">
        <v>59</v>
      </c>
      <c r="AS196">
        <v>101</v>
      </c>
      <c r="AT196">
        <v>493</v>
      </c>
      <c r="AU196">
        <v>203</v>
      </c>
      <c r="AV196">
        <v>27</v>
      </c>
      <c r="AW196">
        <v>189</v>
      </c>
      <c r="AX196">
        <v>572</v>
      </c>
      <c r="AY196">
        <v>17</v>
      </c>
      <c r="AZ196">
        <v>146</v>
      </c>
      <c r="BA196">
        <v>78</v>
      </c>
      <c r="BB196">
        <v>19</v>
      </c>
      <c r="BC196">
        <v>17</v>
      </c>
      <c r="BD196">
        <v>97</v>
      </c>
      <c r="BE196">
        <v>0</v>
      </c>
      <c r="BF196">
        <v>0</v>
      </c>
      <c r="BG196">
        <v>0</v>
      </c>
      <c r="BH196">
        <v>1</v>
      </c>
      <c r="BI196">
        <v>38</v>
      </c>
      <c r="BJ196">
        <v>0</v>
      </c>
      <c r="BK196">
        <v>6</v>
      </c>
      <c r="BL196">
        <v>4</v>
      </c>
      <c r="BM196">
        <v>0</v>
      </c>
      <c r="BN196">
        <v>0</v>
      </c>
      <c r="BO196" s="30">
        <f t="shared" si="44"/>
        <v>163</v>
      </c>
      <c r="BP196">
        <v>17</v>
      </c>
      <c r="BQ196" s="30">
        <f t="shared" si="45"/>
        <v>481</v>
      </c>
      <c r="BR196" s="24">
        <v>11634</v>
      </c>
      <c r="BS196" s="30">
        <f t="shared" ref="BS196:BS260" si="46">SUM(D196:BQ196)-BO196</f>
        <v>11634</v>
      </c>
      <c r="BT196" s="30">
        <v>0</v>
      </c>
      <c r="BU196" s="42">
        <v>36009</v>
      </c>
      <c r="BW196">
        <f t="shared" si="33"/>
        <v>143437</v>
      </c>
      <c r="BX196" s="25">
        <f t="shared" si="40"/>
        <v>-3.8116697178801062E-2</v>
      </c>
      <c r="BY196" s="6">
        <v>8963</v>
      </c>
      <c r="BZ196">
        <f t="shared" si="39"/>
        <v>2671</v>
      </c>
      <c r="CA196">
        <f t="shared" si="41"/>
        <v>52637</v>
      </c>
      <c r="CD196">
        <f t="shared" si="34"/>
        <v>28959</v>
      </c>
      <c r="CE196">
        <f t="shared" si="35"/>
        <v>17665</v>
      </c>
      <c r="CF196">
        <f t="shared" si="36"/>
        <v>6137</v>
      </c>
      <c r="CG196">
        <f t="shared" si="37"/>
        <v>4288</v>
      </c>
      <c r="CH196">
        <f t="shared" si="38"/>
        <v>5179</v>
      </c>
      <c r="CZ196" s="88">
        <v>35977</v>
      </c>
      <c r="DA196" s="6">
        <f t="shared" si="42"/>
        <v>11585.972222222223</v>
      </c>
      <c r="DB196" s="6">
        <f t="shared" si="32"/>
        <v>11953.083333333334</v>
      </c>
      <c r="DC196" s="90">
        <f t="shared" si="43"/>
        <v>11634</v>
      </c>
    </row>
    <row r="197" spans="2:107" x14ac:dyDescent="0.3">
      <c r="B197" s="47" t="s">
        <v>273</v>
      </c>
      <c r="C197" s="21" t="s">
        <v>438</v>
      </c>
      <c r="D197">
        <v>71</v>
      </c>
      <c r="E197">
        <v>334</v>
      </c>
      <c r="F197">
        <v>488</v>
      </c>
      <c r="G197">
        <v>63</v>
      </c>
      <c r="H197">
        <v>2925</v>
      </c>
      <c r="I197">
        <v>448</v>
      </c>
      <c r="J197">
        <v>75</v>
      </c>
      <c r="K197">
        <v>16</v>
      </c>
      <c r="L197">
        <v>389</v>
      </c>
      <c r="M197">
        <v>182</v>
      </c>
      <c r="N197">
        <v>249</v>
      </c>
      <c r="O197">
        <v>519</v>
      </c>
      <c r="P197">
        <v>301</v>
      </c>
      <c r="Q197">
        <v>115</v>
      </c>
      <c r="R197">
        <v>100</v>
      </c>
      <c r="S197">
        <v>136</v>
      </c>
      <c r="T197">
        <v>47</v>
      </c>
      <c r="U197">
        <v>77</v>
      </c>
      <c r="V197">
        <v>25</v>
      </c>
      <c r="W197">
        <v>136</v>
      </c>
      <c r="X197">
        <v>146</v>
      </c>
      <c r="Y197">
        <v>239</v>
      </c>
      <c r="Z197">
        <v>243</v>
      </c>
      <c r="AA197">
        <v>43</v>
      </c>
      <c r="AB197">
        <v>158</v>
      </c>
      <c r="AC197">
        <v>382</v>
      </c>
      <c r="AD197">
        <v>83</v>
      </c>
      <c r="AE197">
        <v>296</v>
      </c>
      <c r="AF197">
        <v>49</v>
      </c>
      <c r="AG197">
        <v>114</v>
      </c>
      <c r="AH197">
        <v>131</v>
      </c>
      <c r="AI197">
        <v>271</v>
      </c>
      <c r="AJ197">
        <v>163</v>
      </c>
      <c r="AK197">
        <v>41</v>
      </c>
      <c r="AL197">
        <v>208</v>
      </c>
      <c r="AM197">
        <v>121</v>
      </c>
      <c r="AN197">
        <v>1740</v>
      </c>
      <c r="AO197">
        <v>177</v>
      </c>
      <c r="AP197">
        <v>20</v>
      </c>
      <c r="AQ197">
        <v>71</v>
      </c>
      <c r="AR197">
        <v>52</v>
      </c>
      <c r="AS197">
        <v>104</v>
      </c>
      <c r="AT197">
        <v>711</v>
      </c>
      <c r="AU197">
        <v>314</v>
      </c>
      <c r="AV197">
        <v>24</v>
      </c>
      <c r="AW197">
        <v>261</v>
      </c>
      <c r="AX197">
        <v>690</v>
      </c>
      <c r="AY197">
        <v>11</v>
      </c>
      <c r="AZ197">
        <v>142</v>
      </c>
      <c r="BA197">
        <v>64</v>
      </c>
      <c r="BB197">
        <v>29</v>
      </c>
      <c r="BC197">
        <v>12</v>
      </c>
      <c r="BD197">
        <v>102</v>
      </c>
      <c r="BE197">
        <v>0</v>
      </c>
      <c r="BF197">
        <v>0</v>
      </c>
      <c r="BG197">
        <v>0</v>
      </c>
      <c r="BH197">
        <v>1</v>
      </c>
      <c r="BI197">
        <v>28</v>
      </c>
      <c r="BJ197">
        <v>0</v>
      </c>
      <c r="BK197">
        <v>15</v>
      </c>
      <c r="BL197">
        <v>5</v>
      </c>
      <c r="BM197">
        <v>0</v>
      </c>
      <c r="BN197">
        <v>0</v>
      </c>
      <c r="BO197" s="30">
        <f t="shared" si="44"/>
        <v>163</v>
      </c>
      <c r="BP197">
        <v>15</v>
      </c>
      <c r="BQ197" s="30">
        <f t="shared" si="45"/>
        <v>583</v>
      </c>
      <c r="BR197" s="24">
        <v>14555</v>
      </c>
      <c r="BS197" s="30">
        <f t="shared" si="46"/>
        <v>14555</v>
      </c>
      <c r="BT197" s="30">
        <v>0</v>
      </c>
      <c r="BU197" s="57">
        <v>36043</v>
      </c>
      <c r="BW197">
        <f t="shared" si="33"/>
        <v>142119</v>
      </c>
      <c r="BX197" s="25">
        <f t="shared" si="40"/>
        <v>-5.1464993659480762E-2</v>
      </c>
      <c r="BY197" s="6">
        <v>8340</v>
      </c>
      <c r="BZ197">
        <f t="shared" si="39"/>
        <v>6215</v>
      </c>
      <c r="CA197">
        <f t="shared" si="41"/>
        <v>47302</v>
      </c>
      <c r="CD197">
        <f t="shared" si="34"/>
        <v>28671</v>
      </c>
      <c r="CE197">
        <f t="shared" si="35"/>
        <v>17523</v>
      </c>
      <c r="CF197">
        <f t="shared" si="36"/>
        <v>6142</v>
      </c>
      <c r="CG197">
        <f t="shared" si="37"/>
        <v>4282</v>
      </c>
      <c r="CH197">
        <f t="shared" si="38"/>
        <v>5136</v>
      </c>
      <c r="CZ197" s="88">
        <v>36008</v>
      </c>
      <c r="DA197" s="6">
        <f t="shared" si="42"/>
        <v>11688.055555555555</v>
      </c>
      <c r="DB197" s="6">
        <f t="shared" si="32"/>
        <v>11843.25</v>
      </c>
      <c r="DC197" s="90">
        <f t="shared" si="43"/>
        <v>14555</v>
      </c>
    </row>
    <row r="198" spans="2:107" x14ac:dyDescent="0.3">
      <c r="B198" s="47" t="s">
        <v>274</v>
      </c>
      <c r="C198" s="21" t="s">
        <v>439</v>
      </c>
      <c r="D198">
        <v>56</v>
      </c>
      <c r="E198">
        <v>302</v>
      </c>
      <c r="F198">
        <v>364</v>
      </c>
      <c r="G198">
        <v>52</v>
      </c>
      <c r="H198">
        <v>2491</v>
      </c>
      <c r="I198">
        <v>420</v>
      </c>
      <c r="J198">
        <v>63</v>
      </c>
      <c r="K198">
        <v>21</v>
      </c>
      <c r="L198">
        <v>312</v>
      </c>
      <c r="M198">
        <v>157</v>
      </c>
      <c r="N198">
        <v>257</v>
      </c>
      <c r="O198">
        <v>451</v>
      </c>
      <c r="P198">
        <v>255</v>
      </c>
      <c r="Q198">
        <v>105</v>
      </c>
      <c r="R198">
        <v>96</v>
      </c>
      <c r="S198">
        <v>116</v>
      </c>
      <c r="T198">
        <v>52</v>
      </c>
      <c r="U198">
        <v>63</v>
      </c>
      <c r="V198">
        <v>28</v>
      </c>
      <c r="W198">
        <v>110</v>
      </c>
      <c r="X198">
        <v>120</v>
      </c>
      <c r="Y198">
        <v>201</v>
      </c>
      <c r="Z198">
        <v>221</v>
      </c>
      <c r="AA198">
        <v>33</v>
      </c>
      <c r="AB198">
        <v>134</v>
      </c>
      <c r="AC198">
        <v>318</v>
      </c>
      <c r="AD198">
        <v>55</v>
      </c>
      <c r="AE198">
        <v>274</v>
      </c>
      <c r="AF198">
        <v>34</v>
      </c>
      <c r="AG198">
        <v>97</v>
      </c>
      <c r="AH198">
        <v>140</v>
      </c>
      <c r="AI198">
        <v>265</v>
      </c>
      <c r="AJ198">
        <v>99</v>
      </c>
      <c r="AK198">
        <v>43</v>
      </c>
      <c r="AL198">
        <v>178</v>
      </c>
      <c r="AM198">
        <v>103</v>
      </c>
      <c r="AN198">
        <v>1616</v>
      </c>
      <c r="AO198">
        <v>169</v>
      </c>
      <c r="AP198">
        <v>12</v>
      </c>
      <c r="AQ198">
        <v>65</v>
      </c>
      <c r="AR198">
        <v>46</v>
      </c>
      <c r="AS198">
        <v>111</v>
      </c>
      <c r="AT198">
        <v>607</v>
      </c>
      <c r="AU198">
        <v>299</v>
      </c>
      <c r="AV198">
        <v>16</v>
      </c>
      <c r="AW198">
        <v>232</v>
      </c>
      <c r="AX198">
        <v>526</v>
      </c>
      <c r="AY198">
        <v>11</v>
      </c>
      <c r="AZ198">
        <v>130</v>
      </c>
      <c r="BA198">
        <v>67</v>
      </c>
      <c r="BB198">
        <v>13</v>
      </c>
      <c r="BC198">
        <v>21</v>
      </c>
      <c r="BD198">
        <v>68</v>
      </c>
      <c r="BE198">
        <v>0</v>
      </c>
      <c r="BF198">
        <v>0</v>
      </c>
      <c r="BG198">
        <v>0</v>
      </c>
      <c r="BH198">
        <v>2</v>
      </c>
      <c r="BI198">
        <v>0</v>
      </c>
      <c r="BJ198">
        <v>1</v>
      </c>
      <c r="BK198">
        <v>10</v>
      </c>
      <c r="BL198">
        <v>3</v>
      </c>
      <c r="BM198">
        <v>0</v>
      </c>
      <c r="BN198">
        <v>0</v>
      </c>
      <c r="BO198" s="30">
        <f t="shared" si="44"/>
        <v>105</v>
      </c>
      <c r="BP198">
        <v>17</v>
      </c>
      <c r="BQ198" s="30">
        <f t="shared" si="45"/>
        <v>524</v>
      </c>
      <c r="BR198" s="24">
        <v>12652</v>
      </c>
      <c r="BS198" s="30">
        <f t="shared" si="46"/>
        <v>12652</v>
      </c>
      <c r="BT198" s="30">
        <v>0</v>
      </c>
      <c r="BU198" s="42">
        <v>36071</v>
      </c>
      <c r="BW198">
        <f t="shared" si="33"/>
        <v>141627</v>
      </c>
      <c r="BX198" s="25">
        <f t="shared" si="40"/>
        <v>-4.8307977636813271E-2</v>
      </c>
      <c r="BY198" s="6">
        <v>6972</v>
      </c>
      <c r="BZ198">
        <f t="shared" si="39"/>
        <v>5680</v>
      </c>
      <c r="CA198">
        <f t="shared" si="41"/>
        <v>46424</v>
      </c>
      <c r="CD198">
        <f t="shared" si="34"/>
        <v>28501</v>
      </c>
      <c r="CE198">
        <f t="shared" si="35"/>
        <v>17543</v>
      </c>
      <c r="CF198">
        <f t="shared" si="36"/>
        <v>6211</v>
      </c>
      <c r="CG198">
        <f t="shared" si="37"/>
        <v>4257</v>
      </c>
      <c r="CH198">
        <f t="shared" si="38"/>
        <v>5098</v>
      </c>
      <c r="CZ198" s="88">
        <v>36039</v>
      </c>
      <c r="DA198" s="6">
        <f t="shared" si="42"/>
        <v>11650.083333333334</v>
      </c>
      <c r="DB198" s="6">
        <f t="shared" si="32"/>
        <v>11802.25</v>
      </c>
      <c r="DC198" s="90">
        <f t="shared" si="43"/>
        <v>12652</v>
      </c>
    </row>
    <row r="199" spans="2:107" x14ac:dyDescent="0.3">
      <c r="B199" s="47" t="s">
        <v>275</v>
      </c>
      <c r="C199" s="21" t="s">
        <v>440</v>
      </c>
      <c r="D199">
        <v>64</v>
      </c>
      <c r="E199">
        <v>382</v>
      </c>
      <c r="F199">
        <v>416</v>
      </c>
      <c r="G199">
        <v>62</v>
      </c>
      <c r="H199">
        <v>2885</v>
      </c>
      <c r="I199">
        <v>471</v>
      </c>
      <c r="J199">
        <v>59</v>
      </c>
      <c r="K199">
        <v>10</v>
      </c>
      <c r="L199">
        <v>382</v>
      </c>
      <c r="M199">
        <v>181</v>
      </c>
      <c r="N199">
        <v>277</v>
      </c>
      <c r="O199">
        <v>636</v>
      </c>
      <c r="P199">
        <v>303</v>
      </c>
      <c r="Q199">
        <v>109</v>
      </c>
      <c r="R199">
        <v>89</v>
      </c>
      <c r="S199">
        <v>121</v>
      </c>
      <c r="T199">
        <v>48</v>
      </c>
      <c r="U199">
        <v>75</v>
      </c>
      <c r="V199">
        <v>30</v>
      </c>
      <c r="W199">
        <v>106</v>
      </c>
      <c r="X199">
        <v>135</v>
      </c>
      <c r="Y199">
        <v>235</v>
      </c>
      <c r="Z199">
        <v>217</v>
      </c>
      <c r="AA199">
        <v>44</v>
      </c>
      <c r="AB199">
        <v>160</v>
      </c>
      <c r="AC199">
        <v>371</v>
      </c>
      <c r="AD199">
        <v>59</v>
      </c>
      <c r="AE199">
        <v>295</v>
      </c>
      <c r="AF199">
        <v>45</v>
      </c>
      <c r="AG199">
        <v>103</v>
      </c>
      <c r="AH199">
        <v>120</v>
      </c>
      <c r="AI199">
        <v>271</v>
      </c>
      <c r="AJ199">
        <v>145</v>
      </c>
      <c r="AK199">
        <v>47</v>
      </c>
      <c r="AL199">
        <v>216</v>
      </c>
      <c r="AM199">
        <v>103</v>
      </c>
      <c r="AN199">
        <v>1910</v>
      </c>
      <c r="AO199">
        <v>164</v>
      </c>
      <c r="AP199">
        <v>17</v>
      </c>
      <c r="AQ199">
        <v>70</v>
      </c>
      <c r="AR199">
        <v>38</v>
      </c>
      <c r="AS199">
        <v>122</v>
      </c>
      <c r="AT199">
        <v>633</v>
      </c>
      <c r="AU199">
        <v>307</v>
      </c>
      <c r="AV199">
        <v>21</v>
      </c>
      <c r="AW199">
        <v>223</v>
      </c>
      <c r="AX199">
        <v>838</v>
      </c>
      <c r="AY199">
        <v>17</v>
      </c>
      <c r="AZ199">
        <v>165</v>
      </c>
      <c r="BA199">
        <v>76</v>
      </c>
      <c r="BB199">
        <v>12</v>
      </c>
      <c r="BC199">
        <v>30</v>
      </c>
      <c r="BD199">
        <v>128</v>
      </c>
      <c r="BE199">
        <v>0</v>
      </c>
      <c r="BF199">
        <v>0</v>
      </c>
      <c r="BG199">
        <v>0</v>
      </c>
      <c r="BH199">
        <v>2</v>
      </c>
      <c r="BI199">
        <v>33</v>
      </c>
      <c r="BJ199">
        <v>1</v>
      </c>
      <c r="BK199">
        <v>10</v>
      </c>
      <c r="BL199">
        <v>7</v>
      </c>
      <c r="BM199">
        <v>0</v>
      </c>
      <c r="BN199">
        <v>0</v>
      </c>
      <c r="BO199" s="30">
        <f t="shared" si="44"/>
        <v>211</v>
      </c>
      <c r="BP199">
        <v>14</v>
      </c>
      <c r="BQ199" s="30">
        <f t="shared" si="45"/>
        <v>572</v>
      </c>
      <c r="BR199" s="24">
        <v>14682</v>
      </c>
      <c r="BS199" s="30">
        <f t="shared" si="46"/>
        <v>14682</v>
      </c>
      <c r="BT199" s="30">
        <v>0</v>
      </c>
      <c r="BU199" s="57">
        <v>36106</v>
      </c>
      <c r="BW199">
        <f t="shared" si="33"/>
        <v>144393</v>
      </c>
      <c r="BX199" s="25">
        <f t="shared" si="40"/>
        <v>-2.0207503511545655E-2</v>
      </c>
      <c r="BY199" s="6">
        <v>9157</v>
      </c>
      <c r="BZ199">
        <f t="shared" si="39"/>
        <v>5525</v>
      </c>
      <c r="CA199">
        <f t="shared" si="41"/>
        <v>46903</v>
      </c>
      <c r="CD199">
        <f t="shared" si="34"/>
        <v>28875</v>
      </c>
      <c r="CE199">
        <f t="shared" si="35"/>
        <v>17940</v>
      </c>
      <c r="CF199">
        <f t="shared" si="36"/>
        <v>6311</v>
      </c>
      <c r="CG199">
        <f t="shared" si="37"/>
        <v>4373</v>
      </c>
      <c r="CH199">
        <f t="shared" si="38"/>
        <v>5316</v>
      </c>
      <c r="CZ199" s="88">
        <v>36069</v>
      </c>
      <c r="DA199" s="6">
        <f t="shared" si="42"/>
        <v>11772.222222222223</v>
      </c>
      <c r="DB199" s="6">
        <f t="shared" si="32"/>
        <v>12032.75</v>
      </c>
      <c r="DC199" s="90">
        <f t="shared" si="43"/>
        <v>14682</v>
      </c>
    </row>
    <row r="200" spans="2:107" x14ac:dyDescent="0.3">
      <c r="B200" s="47" t="s">
        <v>276</v>
      </c>
      <c r="C200" s="21" t="s">
        <v>441</v>
      </c>
      <c r="D200">
        <v>50</v>
      </c>
      <c r="E200">
        <v>243</v>
      </c>
      <c r="F200">
        <v>286</v>
      </c>
      <c r="G200">
        <v>35</v>
      </c>
      <c r="H200">
        <v>1839</v>
      </c>
      <c r="I200">
        <v>243</v>
      </c>
      <c r="J200">
        <v>43</v>
      </c>
      <c r="K200">
        <v>16</v>
      </c>
      <c r="L200">
        <v>254</v>
      </c>
      <c r="M200">
        <v>109</v>
      </c>
      <c r="N200">
        <v>153</v>
      </c>
      <c r="O200">
        <v>333</v>
      </c>
      <c r="P200">
        <v>191</v>
      </c>
      <c r="Q200">
        <v>66</v>
      </c>
      <c r="R200">
        <v>53</v>
      </c>
      <c r="S200">
        <v>64</v>
      </c>
      <c r="T200">
        <v>23</v>
      </c>
      <c r="U200">
        <v>37</v>
      </c>
      <c r="V200">
        <v>25</v>
      </c>
      <c r="W200">
        <v>73</v>
      </c>
      <c r="X200">
        <v>86</v>
      </c>
      <c r="Y200">
        <v>123</v>
      </c>
      <c r="Z200">
        <v>117</v>
      </c>
      <c r="AA200">
        <v>19</v>
      </c>
      <c r="AB200">
        <v>87</v>
      </c>
      <c r="AC200">
        <v>235</v>
      </c>
      <c r="AD200">
        <v>46</v>
      </c>
      <c r="AE200">
        <v>218</v>
      </c>
      <c r="AF200">
        <v>27</v>
      </c>
      <c r="AG200">
        <v>63</v>
      </c>
      <c r="AH200">
        <v>86</v>
      </c>
      <c r="AI200">
        <v>149</v>
      </c>
      <c r="AJ200">
        <v>78</v>
      </c>
      <c r="AK200">
        <v>33</v>
      </c>
      <c r="AL200">
        <v>108</v>
      </c>
      <c r="AM200">
        <v>64</v>
      </c>
      <c r="AN200">
        <v>1186</v>
      </c>
      <c r="AO200">
        <v>109</v>
      </c>
      <c r="AP200">
        <v>9</v>
      </c>
      <c r="AQ200">
        <v>44</v>
      </c>
      <c r="AR200">
        <v>27</v>
      </c>
      <c r="AS200">
        <v>55</v>
      </c>
      <c r="AT200">
        <v>434</v>
      </c>
      <c r="AU200">
        <v>193</v>
      </c>
      <c r="AV200">
        <v>13</v>
      </c>
      <c r="AW200">
        <v>146</v>
      </c>
      <c r="AX200">
        <v>463</v>
      </c>
      <c r="AY200">
        <v>6</v>
      </c>
      <c r="AZ200">
        <v>85</v>
      </c>
      <c r="BA200">
        <v>48</v>
      </c>
      <c r="BB200">
        <v>11</v>
      </c>
      <c r="BC200">
        <v>15</v>
      </c>
      <c r="BD200">
        <v>100</v>
      </c>
      <c r="BE200">
        <v>0</v>
      </c>
      <c r="BF200">
        <v>0</v>
      </c>
      <c r="BG200">
        <v>1</v>
      </c>
      <c r="BH200">
        <v>2</v>
      </c>
      <c r="BI200">
        <v>24</v>
      </c>
      <c r="BJ200">
        <v>0</v>
      </c>
      <c r="BK200">
        <v>9</v>
      </c>
      <c r="BL200">
        <v>2</v>
      </c>
      <c r="BM200">
        <v>0</v>
      </c>
      <c r="BN200">
        <v>0</v>
      </c>
      <c r="BO200" s="30">
        <f t="shared" si="44"/>
        <v>153</v>
      </c>
      <c r="BP200">
        <v>10</v>
      </c>
      <c r="BQ200" s="30">
        <f t="shared" si="45"/>
        <v>393</v>
      </c>
      <c r="BR200" s="24">
        <v>9060</v>
      </c>
      <c r="BS200" s="30">
        <f t="shared" si="46"/>
        <v>9060</v>
      </c>
      <c r="BT200" s="30">
        <v>0</v>
      </c>
      <c r="BU200" s="57">
        <v>36134</v>
      </c>
      <c r="BW200">
        <f t="shared" si="33"/>
        <v>141110</v>
      </c>
      <c r="BX200" s="25">
        <f t="shared" si="40"/>
        <v>-4.278339675885412E-2</v>
      </c>
      <c r="BY200" s="6">
        <v>6891</v>
      </c>
      <c r="BZ200">
        <f t="shared" si="39"/>
        <v>2169</v>
      </c>
      <c r="CA200">
        <f t="shared" si="41"/>
        <v>40614</v>
      </c>
      <c r="CD200">
        <f t="shared" si="34"/>
        <v>28202</v>
      </c>
      <c r="CE200">
        <f t="shared" si="35"/>
        <v>17537</v>
      </c>
      <c r="CF200">
        <f t="shared" si="36"/>
        <v>6262</v>
      </c>
      <c r="CG200">
        <f t="shared" si="37"/>
        <v>4293</v>
      </c>
      <c r="CH200">
        <f t="shared" si="38"/>
        <v>5197</v>
      </c>
      <c r="CZ200" s="88">
        <v>36100</v>
      </c>
      <c r="DA200" s="6">
        <f t="shared" si="42"/>
        <v>11789.527777777777</v>
      </c>
      <c r="DB200" s="6">
        <f t="shared" si="32"/>
        <v>11759.166666666666</v>
      </c>
      <c r="DC200" s="90">
        <f t="shared" si="43"/>
        <v>9060</v>
      </c>
    </row>
    <row r="201" spans="2:107" x14ac:dyDescent="0.3">
      <c r="B201" s="47" t="s">
        <v>277</v>
      </c>
      <c r="C201" s="21" t="s">
        <v>442</v>
      </c>
      <c r="D201">
        <v>46</v>
      </c>
      <c r="E201">
        <v>188</v>
      </c>
      <c r="F201">
        <v>256</v>
      </c>
      <c r="G201">
        <v>40</v>
      </c>
      <c r="H201">
        <v>1617</v>
      </c>
      <c r="I201">
        <v>220</v>
      </c>
      <c r="J201">
        <v>33</v>
      </c>
      <c r="K201">
        <v>7</v>
      </c>
      <c r="L201">
        <v>211</v>
      </c>
      <c r="M201">
        <v>128</v>
      </c>
      <c r="N201">
        <v>169</v>
      </c>
      <c r="O201">
        <v>309</v>
      </c>
      <c r="P201">
        <v>148</v>
      </c>
      <c r="Q201">
        <v>65</v>
      </c>
      <c r="R201">
        <v>43</v>
      </c>
      <c r="S201">
        <v>61</v>
      </c>
      <c r="T201">
        <v>38</v>
      </c>
      <c r="U201">
        <v>46</v>
      </c>
      <c r="V201">
        <v>19</v>
      </c>
      <c r="W201">
        <v>61</v>
      </c>
      <c r="X201">
        <v>80</v>
      </c>
      <c r="Y201">
        <v>108</v>
      </c>
      <c r="Z201">
        <v>91</v>
      </c>
      <c r="AA201">
        <v>13</v>
      </c>
      <c r="AB201">
        <v>82</v>
      </c>
      <c r="AC201">
        <v>189</v>
      </c>
      <c r="AD201">
        <v>27</v>
      </c>
      <c r="AE201">
        <v>166</v>
      </c>
      <c r="AF201">
        <v>18</v>
      </c>
      <c r="AG201">
        <v>72</v>
      </c>
      <c r="AH201">
        <v>66</v>
      </c>
      <c r="AI201">
        <v>124</v>
      </c>
      <c r="AJ201">
        <v>78</v>
      </c>
      <c r="AK201">
        <v>27</v>
      </c>
      <c r="AL201">
        <v>88</v>
      </c>
      <c r="AM201">
        <v>78</v>
      </c>
      <c r="AN201">
        <v>1051</v>
      </c>
      <c r="AO201">
        <v>78</v>
      </c>
      <c r="AP201">
        <v>12</v>
      </c>
      <c r="AQ201">
        <v>43</v>
      </c>
      <c r="AR201">
        <v>19</v>
      </c>
      <c r="AS201">
        <v>88</v>
      </c>
      <c r="AT201">
        <v>362</v>
      </c>
      <c r="AU201">
        <v>154</v>
      </c>
      <c r="AV201">
        <v>9</v>
      </c>
      <c r="AW201">
        <v>125</v>
      </c>
      <c r="AX201">
        <v>454</v>
      </c>
      <c r="AY201">
        <v>8</v>
      </c>
      <c r="AZ201">
        <v>77</v>
      </c>
      <c r="BA201">
        <v>46</v>
      </c>
      <c r="BB201">
        <v>10</v>
      </c>
      <c r="BC201">
        <v>18</v>
      </c>
      <c r="BD201">
        <v>87</v>
      </c>
      <c r="BE201">
        <v>0</v>
      </c>
      <c r="BF201">
        <v>0</v>
      </c>
      <c r="BG201">
        <v>0</v>
      </c>
      <c r="BH201">
        <v>1</v>
      </c>
      <c r="BI201">
        <v>23</v>
      </c>
      <c r="BJ201">
        <v>0</v>
      </c>
      <c r="BK201">
        <v>6</v>
      </c>
      <c r="BL201">
        <v>3</v>
      </c>
      <c r="BM201">
        <v>0</v>
      </c>
      <c r="BN201">
        <v>1</v>
      </c>
      <c r="BO201" s="30">
        <f t="shared" si="44"/>
        <v>139</v>
      </c>
      <c r="BP201">
        <v>10</v>
      </c>
      <c r="BQ201" s="30">
        <f t="shared" si="45"/>
        <v>353</v>
      </c>
      <c r="BR201" s="24">
        <v>8050</v>
      </c>
      <c r="BS201" s="30">
        <f t="shared" si="46"/>
        <v>8050</v>
      </c>
      <c r="BT201" s="30">
        <v>0</v>
      </c>
      <c r="BU201" s="57">
        <v>36162</v>
      </c>
      <c r="BW201">
        <f t="shared" si="33"/>
        <v>142788</v>
      </c>
      <c r="BX201" s="25">
        <f t="shared" si="40"/>
        <v>-3.6498714548877542E-2</v>
      </c>
      <c r="BY201" s="6">
        <v>8134</v>
      </c>
      <c r="BZ201">
        <f t="shared" si="39"/>
        <v>-84</v>
      </c>
      <c r="CA201">
        <f t="shared" si="41"/>
        <v>43672</v>
      </c>
      <c r="CD201">
        <f t="shared" si="34"/>
        <v>28551</v>
      </c>
      <c r="CE201">
        <f t="shared" si="35"/>
        <v>17832</v>
      </c>
      <c r="CF201">
        <f t="shared" si="36"/>
        <v>6337</v>
      </c>
      <c r="CG201">
        <f t="shared" si="37"/>
        <v>4367</v>
      </c>
      <c r="CH201">
        <f t="shared" si="38"/>
        <v>5278</v>
      </c>
      <c r="CZ201" s="88">
        <v>36130</v>
      </c>
      <c r="DA201" s="6">
        <f t="shared" si="42"/>
        <v>11737.583333333334</v>
      </c>
      <c r="DB201" s="6">
        <f t="shared" si="32"/>
        <v>11899</v>
      </c>
      <c r="DC201" s="90">
        <f t="shared" si="43"/>
        <v>8050</v>
      </c>
    </row>
    <row r="202" spans="2:107" x14ac:dyDescent="0.3">
      <c r="B202" s="47" t="s">
        <v>280</v>
      </c>
      <c r="C202" s="21" t="s">
        <v>443</v>
      </c>
      <c r="D202">
        <v>67</v>
      </c>
      <c r="E202">
        <v>363</v>
      </c>
      <c r="F202">
        <v>417</v>
      </c>
      <c r="G202">
        <v>53</v>
      </c>
      <c r="H202">
        <v>2567</v>
      </c>
      <c r="I202">
        <v>417</v>
      </c>
      <c r="J202">
        <v>48</v>
      </c>
      <c r="K202">
        <v>13</v>
      </c>
      <c r="L202">
        <v>339</v>
      </c>
      <c r="M202">
        <v>169</v>
      </c>
      <c r="N202">
        <v>238</v>
      </c>
      <c r="O202">
        <v>543</v>
      </c>
      <c r="P202">
        <v>238</v>
      </c>
      <c r="Q202">
        <v>69</v>
      </c>
      <c r="R202">
        <v>85</v>
      </c>
      <c r="S202">
        <v>99</v>
      </c>
      <c r="T202">
        <v>48</v>
      </c>
      <c r="U202">
        <v>84</v>
      </c>
      <c r="V202">
        <v>25</v>
      </c>
      <c r="W202">
        <v>98</v>
      </c>
      <c r="X202">
        <v>85</v>
      </c>
      <c r="Y202">
        <v>197</v>
      </c>
      <c r="Z202">
        <v>160</v>
      </c>
      <c r="AA202">
        <v>33</v>
      </c>
      <c r="AB202">
        <v>94</v>
      </c>
      <c r="AC202">
        <v>329</v>
      </c>
      <c r="AD202">
        <v>62</v>
      </c>
      <c r="AE202">
        <v>290</v>
      </c>
      <c r="AF202">
        <v>27</v>
      </c>
      <c r="AG202">
        <v>98</v>
      </c>
      <c r="AH202">
        <v>146</v>
      </c>
      <c r="AI202">
        <v>243</v>
      </c>
      <c r="AJ202">
        <v>103</v>
      </c>
      <c r="AK202">
        <v>38</v>
      </c>
      <c r="AL202">
        <v>152</v>
      </c>
      <c r="AM202">
        <v>104</v>
      </c>
      <c r="AN202">
        <v>1761</v>
      </c>
      <c r="AO202">
        <v>161</v>
      </c>
      <c r="AP202">
        <v>10</v>
      </c>
      <c r="AQ202">
        <v>65</v>
      </c>
      <c r="AR202">
        <v>32</v>
      </c>
      <c r="AS202">
        <v>124</v>
      </c>
      <c r="AT202">
        <v>593</v>
      </c>
      <c r="AU202">
        <v>214</v>
      </c>
      <c r="AV202">
        <v>23</v>
      </c>
      <c r="AW202">
        <v>205</v>
      </c>
      <c r="AX202">
        <v>771</v>
      </c>
      <c r="AY202">
        <v>14</v>
      </c>
      <c r="AZ202">
        <v>135</v>
      </c>
      <c r="BA202">
        <v>66</v>
      </c>
      <c r="BB202">
        <v>14</v>
      </c>
      <c r="BC202">
        <v>17</v>
      </c>
      <c r="BD202">
        <v>113</v>
      </c>
      <c r="BE202">
        <v>0</v>
      </c>
      <c r="BF202">
        <v>0</v>
      </c>
      <c r="BG202">
        <v>1</v>
      </c>
      <c r="BH202">
        <v>1</v>
      </c>
      <c r="BI202">
        <v>35</v>
      </c>
      <c r="BJ202">
        <v>0</v>
      </c>
      <c r="BK202">
        <v>7</v>
      </c>
      <c r="BL202">
        <v>3</v>
      </c>
      <c r="BM202">
        <v>0</v>
      </c>
      <c r="BN202">
        <v>2</v>
      </c>
      <c r="BO202" s="30">
        <f t="shared" si="44"/>
        <v>179</v>
      </c>
      <c r="BP202">
        <v>19</v>
      </c>
      <c r="BQ202" s="30">
        <f t="shared" si="45"/>
        <v>499</v>
      </c>
      <c r="BR202" s="24">
        <v>13026</v>
      </c>
      <c r="BS202" s="30">
        <f t="shared" si="46"/>
        <v>13026</v>
      </c>
      <c r="BT202" s="30">
        <v>0</v>
      </c>
      <c r="BU202" s="57">
        <v>36197</v>
      </c>
      <c r="BW202">
        <f t="shared" si="33"/>
        <v>138813</v>
      </c>
      <c r="BX202" s="25">
        <f t="shared" si="40"/>
        <v>-8.658831890085017E-2</v>
      </c>
      <c r="BY202" s="6">
        <v>9960</v>
      </c>
      <c r="BZ202">
        <f t="shared" si="39"/>
        <v>3066</v>
      </c>
      <c r="CA202">
        <f t="shared" si="41"/>
        <v>38390</v>
      </c>
      <c r="CD202">
        <f t="shared" si="34"/>
        <v>27638</v>
      </c>
      <c r="CE202">
        <f t="shared" si="35"/>
        <v>17499</v>
      </c>
      <c r="CF202">
        <f t="shared" si="36"/>
        <v>6185</v>
      </c>
      <c r="CG202">
        <f t="shared" si="37"/>
        <v>4324</v>
      </c>
      <c r="CH202">
        <f t="shared" si="38"/>
        <v>5185</v>
      </c>
      <c r="CZ202" s="88">
        <v>36161</v>
      </c>
      <c r="DA202" s="6">
        <f t="shared" si="42"/>
        <v>11838.444444444445</v>
      </c>
      <c r="DB202" s="6">
        <f t="shared" si="32"/>
        <v>11567.75</v>
      </c>
      <c r="DC202" s="90">
        <f t="shared" si="43"/>
        <v>13026</v>
      </c>
    </row>
    <row r="203" spans="2:107" x14ac:dyDescent="0.3">
      <c r="B203" s="47" t="s">
        <v>278</v>
      </c>
      <c r="C203" s="21" t="s">
        <v>444</v>
      </c>
      <c r="D203">
        <v>53</v>
      </c>
      <c r="E203">
        <v>243</v>
      </c>
      <c r="F203">
        <v>288</v>
      </c>
      <c r="G203">
        <v>50</v>
      </c>
      <c r="H203">
        <v>1844</v>
      </c>
      <c r="I203">
        <v>284</v>
      </c>
      <c r="J203">
        <v>40</v>
      </c>
      <c r="K203">
        <v>12</v>
      </c>
      <c r="L203">
        <v>285</v>
      </c>
      <c r="M203">
        <v>135</v>
      </c>
      <c r="N203">
        <v>210</v>
      </c>
      <c r="O203">
        <v>402</v>
      </c>
      <c r="P203">
        <v>175</v>
      </c>
      <c r="Q203">
        <v>74</v>
      </c>
      <c r="R203">
        <v>57</v>
      </c>
      <c r="S203">
        <v>82</v>
      </c>
      <c r="T203">
        <v>42</v>
      </c>
      <c r="U203">
        <v>57</v>
      </c>
      <c r="V203">
        <v>14</v>
      </c>
      <c r="W203">
        <v>94</v>
      </c>
      <c r="X203">
        <v>86</v>
      </c>
      <c r="Y203">
        <v>145</v>
      </c>
      <c r="Z203">
        <v>143</v>
      </c>
      <c r="AA203">
        <v>20</v>
      </c>
      <c r="AB203">
        <v>95</v>
      </c>
      <c r="AC203">
        <v>265</v>
      </c>
      <c r="AD203">
        <v>50</v>
      </c>
      <c r="AE203">
        <v>223</v>
      </c>
      <c r="AF203">
        <v>21</v>
      </c>
      <c r="AG203">
        <v>73</v>
      </c>
      <c r="AH203">
        <v>126</v>
      </c>
      <c r="AI203">
        <v>187</v>
      </c>
      <c r="AJ203">
        <v>74</v>
      </c>
      <c r="AK203">
        <v>43</v>
      </c>
      <c r="AL203">
        <v>129</v>
      </c>
      <c r="AM203">
        <v>85</v>
      </c>
      <c r="AN203">
        <v>1307</v>
      </c>
      <c r="AO203">
        <v>104</v>
      </c>
      <c r="AP203">
        <v>9</v>
      </c>
      <c r="AQ203">
        <v>47</v>
      </c>
      <c r="AR203">
        <v>36</v>
      </c>
      <c r="AS203">
        <v>68</v>
      </c>
      <c r="AT203">
        <v>424</v>
      </c>
      <c r="AU203">
        <v>200</v>
      </c>
      <c r="AV203">
        <v>14</v>
      </c>
      <c r="AW203">
        <v>155</v>
      </c>
      <c r="AX203">
        <v>510</v>
      </c>
      <c r="AY203">
        <v>11</v>
      </c>
      <c r="AZ203">
        <v>91</v>
      </c>
      <c r="BA203">
        <v>50</v>
      </c>
      <c r="BB203">
        <v>11</v>
      </c>
      <c r="BC203">
        <v>13</v>
      </c>
      <c r="BD203">
        <v>106</v>
      </c>
      <c r="BE203">
        <v>0</v>
      </c>
      <c r="BF203">
        <v>0</v>
      </c>
      <c r="BG203">
        <v>0</v>
      </c>
      <c r="BH203">
        <v>4</v>
      </c>
      <c r="BI203">
        <v>32</v>
      </c>
      <c r="BJ203">
        <v>0</v>
      </c>
      <c r="BK203">
        <v>7</v>
      </c>
      <c r="BL203">
        <v>0</v>
      </c>
      <c r="BM203">
        <v>0</v>
      </c>
      <c r="BN203">
        <v>0</v>
      </c>
      <c r="BO203" s="30">
        <f t="shared" si="44"/>
        <v>162</v>
      </c>
      <c r="BP203">
        <v>17</v>
      </c>
      <c r="BQ203" s="30">
        <f t="shared" si="45"/>
        <v>338</v>
      </c>
      <c r="BR203" s="24">
        <v>9760</v>
      </c>
      <c r="BS203" s="30">
        <f t="shared" si="46"/>
        <v>9760</v>
      </c>
      <c r="BT203" s="30">
        <v>0</v>
      </c>
      <c r="BU203" s="57">
        <v>36225</v>
      </c>
      <c r="BW203">
        <f t="shared" si="33"/>
        <v>137747</v>
      </c>
      <c r="BX203" s="25">
        <f t="shared" si="40"/>
        <v>-9.3083582973960577E-2</v>
      </c>
      <c r="BY203" s="6">
        <v>6469</v>
      </c>
      <c r="BZ203">
        <f t="shared" si="39"/>
        <v>3291</v>
      </c>
      <c r="CA203">
        <f t="shared" si="41"/>
        <v>37778</v>
      </c>
      <c r="CD203">
        <f t="shared" si="34"/>
        <v>27446</v>
      </c>
      <c r="CE203">
        <f t="shared" si="35"/>
        <v>17500</v>
      </c>
      <c r="CF203">
        <f t="shared" si="36"/>
        <v>6156</v>
      </c>
      <c r="CG203">
        <f t="shared" si="37"/>
        <v>4287</v>
      </c>
      <c r="CH203">
        <f t="shared" si="38"/>
        <v>5198</v>
      </c>
      <c r="CZ203" s="88">
        <v>36192</v>
      </c>
      <c r="DA203" s="6">
        <f t="shared" si="42"/>
        <v>11879.361111111111</v>
      </c>
      <c r="DB203" s="6">
        <f t="shared" si="32"/>
        <v>11478.916666666666</v>
      </c>
      <c r="DC203" s="90">
        <f t="shared" si="43"/>
        <v>9760</v>
      </c>
    </row>
    <row r="204" spans="2:107" x14ac:dyDescent="0.3">
      <c r="B204" s="47" t="s">
        <v>281</v>
      </c>
      <c r="C204" s="21" t="s">
        <v>445</v>
      </c>
      <c r="D204">
        <v>40</v>
      </c>
      <c r="E204">
        <v>274</v>
      </c>
      <c r="F204">
        <v>312</v>
      </c>
      <c r="G204">
        <v>50</v>
      </c>
      <c r="H204">
        <v>1907</v>
      </c>
      <c r="I204">
        <v>273</v>
      </c>
      <c r="J204">
        <v>49</v>
      </c>
      <c r="K204">
        <v>4</v>
      </c>
      <c r="L204">
        <v>252</v>
      </c>
      <c r="M204">
        <v>124</v>
      </c>
      <c r="N204">
        <v>184</v>
      </c>
      <c r="O204">
        <v>443</v>
      </c>
      <c r="P204">
        <v>185</v>
      </c>
      <c r="Q204">
        <v>83</v>
      </c>
      <c r="R204">
        <v>65</v>
      </c>
      <c r="S204">
        <v>94</v>
      </c>
      <c r="T204">
        <v>43</v>
      </c>
      <c r="U204">
        <v>64</v>
      </c>
      <c r="V204">
        <v>25</v>
      </c>
      <c r="W204">
        <v>76</v>
      </c>
      <c r="X204">
        <v>84</v>
      </c>
      <c r="Y204">
        <v>140</v>
      </c>
      <c r="Z204">
        <v>110</v>
      </c>
      <c r="AA204">
        <v>29</v>
      </c>
      <c r="AB204">
        <v>87</v>
      </c>
      <c r="AC204">
        <v>231</v>
      </c>
      <c r="AD204">
        <v>55</v>
      </c>
      <c r="AE204">
        <v>194</v>
      </c>
      <c r="AF204">
        <v>28</v>
      </c>
      <c r="AG204">
        <v>81</v>
      </c>
      <c r="AH204">
        <v>78</v>
      </c>
      <c r="AI204">
        <v>154</v>
      </c>
      <c r="AJ204">
        <v>70</v>
      </c>
      <c r="AK204">
        <v>24</v>
      </c>
      <c r="AL204">
        <v>118</v>
      </c>
      <c r="AM204">
        <v>94</v>
      </c>
      <c r="AN204">
        <v>1391</v>
      </c>
      <c r="AO204">
        <v>105</v>
      </c>
      <c r="AP204">
        <v>7</v>
      </c>
      <c r="AQ204">
        <v>40</v>
      </c>
      <c r="AR204">
        <v>29</v>
      </c>
      <c r="AS204">
        <v>90</v>
      </c>
      <c r="AT204">
        <v>433</v>
      </c>
      <c r="AU204">
        <v>206</v>
      </c>
      <c r="AV204">
        <v>22</v>
      </c>
      <c r="AW204">
        <v>167</v>
      </c>
      <c r="AX204">
        <v>517</v>
      </c>
      <c r="AY204">
        <v>17</v>
      </c>
      <c r="AZ204">
        <v>83</v>
      </c>
      <c r="BA204">
        <v>43</v>
      </c>
      <c r="BB204">
        <v>6</v>
      </c>
      <c r="BC204">
        <v>9</v>
      </c>
      <c r="BD204">
        <v>81</v>
      </c>
      <c r="BE204">
        <v>0</v>
      </c>
      <c r="BF204">
        <v>0</v>
      </c>
      <c r="BG204">
        <v>0</v>
      </c>
      <c r="BH204">
        <v>4</v>
      </c>
      <c r="BI204">
        <v>28</v>
      </c>
      <c r="BJ204">
        <v>0</v>
      </c>
      <c r="BK204">
        <v>4</v>
      </c>
      <c r="BL204">
        <v>2</v>
      </c>
      <c r="BM204">
        <v>0</v>
      </c>
      <c r="BN204">
        <v>0</v>
      </c>
      <c r="BO204" s="30">
        <f t="shared" si="44"/>
        <v>128</v>
      </c>
      <c r="BP204">
        <v>27</v>
      </c>
      <c r="BQ204" s="30">
        <f t="shared" si="45"/>
        <v>391</v>
      </c>
      <c r="BR204" s="24">
        <v>9826</v>
      </c>
      <c r="BS204" s="30">
        <f t="shared" si="46"/>
        <v>9826</v>
      </c>
      <c r="BT204" s="30">
        <v>0</v>
      </c>
      <c r="BU204" s="57">
        <v>36253</v>
      </c>
      <c r="BW204">
        <f t="shared" si="33"/>
        <v>136489</v>
      </c>
      <c r="BX204" s="25">
        <f t="shared" si="40"/>
        <v>-8.3585115954289746E-2</v>
      </c>
      <c r="BY204" s="6">
        <v>7291</v>
      </c>
      <c r="BZ204">
        <f t="shared" si="39"/>
        <v>2535</v>
      </c>
      <c r="CA204">
        <f t="shared" si="41"/>
        <v>38391</v>
      </c>
      <c r="CD204">
        <f t="shared" si="34"/>
        <v>27160</v>
      </c>
      <c r="CE204">
        <f t="shared" si="35"/>
        <v>17543</v>
      </c>
      <c r="CF204">
        <f t="shared" si="36"/>
        <v>6147</v>
      </c>
      <c r="CG204">
        <f t="shared" si="37"/>
        <v>4268</v>
      </c>
      <c r="CH204">
        <f t="shared" si="38"/>
        <v>5218</v>
      </c>
      <c r="CZ204" s="88">
        <v>36220</v>
      </c>
      <c r="DA204" s="6">
        <f t="shared" si="42"/>
        <v>11824.944444444445</v>
      </c>
      <c r="DB204" s="6">
        <f t="shared" si="32"/>
        <v>11374.083333333334</v>
      </c>
      <c r="DC204" s="90">
        <f t="shared" si="43"/>
        <v>9826</v>
      </c>
    </row>
    <row r="205" spans="2:107" x14ac:dyDescent="0.3">
      <c r="B205" s="47" t="s">
        <v>282</v>
      </c>
      <c r="C205" s="21" t="s">
        <v>446</v>
      </c>
      <c r="D205">
        <v>47</v>
      </c>
      <c r="E205">
        <v>231</v>
      </c>
      <c r="F205">
        <v>311</v>
      </c>
      <c r="G205">
        <v>46</v>
      </c>
      <c r="H205">
        <v>1803</v>
      </c>
      <c r="I205">
        <v>253</v>
      </c>
      <c r="J205">
        <v>43</v>
      </c>
      <c r="K205">
        <v>6</v>
      </c>
      <c r="L205">
        <v>244</v>
      </c>
      <c r="M205">
        <v>126</v>
      </c>
      <c r="N205">
        <v>185</v>
      </c>
      <c r="O205">
        <v>409</v>
      </c>
      <c r="P205">
        <v>185</v>
      </c>
      <c r="Q205">
        <v>71</v>
      </c>
      <c r="R205">
        <v>61</v>
      </c>
      <c r="S205">
        <v>63</v>
      </c>
      <c r="T205">
        <v>32</v>
      </c>
      <c r="U205">
        <v>47</v>
      </c>
      <c r="V205">
        <v>19</v>
      </c>
      <c r="W205">
        <v>54</v>
      </c>
      <c r="X205">
        <v>89</v>
      </c>
      <c r="Y205">
        <v>142</v>
      </c>
      <c r="Z205">
        <v>109</v>
      </c>
      <c r="AA205">
        <v>24</v>
      </c>
      <c r="AB205">
        <v>83</v>
      </c>
      <c r="AC205">
        <v>247</v>
      </c>
      <c r="AD205">
        <v>41</v>
      </c>
      <c r="AE205">
        <v>196</v>
      </c>
      <c r="AF205">
        <v>25</v>
      </c>
      <c r="AG205">
        <v>57</v>
      </c>
      <c r="AH205">
        <v>86</v>
      </c>
      <c r="AI205">
        <v>137</v>
      </c>
      <c r="AJ205">
        <v>60</v>
      </c>
      <c r="AK205">
        <v>32</v>
      </c>
      <c r="AL205">
        <v>121</v>
      </c>
      <c r="AM205">
        <v>64</v>
      </c>
      <c r="AN205">
        <v>1339</v>
      </c>
      <c r="AO205">
        <v>85</v>
      </c>
      <c r="AP205">
        <v>5</v>
      </c>
      <c r="AQ205">
        <v>49</v>
      </c>
      <c r="AR205">
        <v>29</v>
      </c>
      <c r="AS205">
        <v>76</v>
      </c>
      <c r="AT205">
        <v>447</v>
      </c>
      <c r="AU205">
        <v>171</v>
      </c>
      <c r="AV205">
        <v>12</v>
      </c>
      <c r="AW205">
        <v>125</v>
      </c>
      <c r="AX205">
        <v>517</v>
      </c>
      <c r="AY205">
        <v>13</v>
      </c>
      <c r="AZ205">
        <v>94</v>
      </c>
      <c r="BA205">
        <v>43</v>
      </c>
      <c r="BB205">
        <v>12</v>
      </c>
      <c r="BC205">
        <v>15</v>
      </c>
      <c r="BD205">
        <v>82</v>
      </c>
      <c r="BE205">
        <v>0</v>
      </c>
      <c r="BF205">
        <v>0</v>
      </c>
      <c r="BG205">
        <v>0</v>
      </c>
      <c r="BH205">
        <v>2</v>
      </c>
      <c r="BI205">
        <v>20</v>
      </c>
      <c r="BJ205">
        <v>1</v>
      </c>
      <c r="BK205">
        <v>10</v>
      </c>
      <c r="BL205">
        <v>2</v>
      </c>
      <c r="BM205">
        <v>0</v>
      </c>
      <c r="BN205">
        <v>2</v>
      </c>
      <c r="BO205" s="30">
        <f t="shared" si="44"/>
        <v>134</v>
      </c>
      <c r="BP205">
        <v>18</v>
      </c>
      <c r="BQ205" s="30">
        <f t="shared" si="45"/>
        <v>344</v>
      </c>
      <c r="BR205" s="24">
        <v>9262</v>
      </c>
      <c r="BS205" s="30">
        <f t="shared" si="46"/>
        <v>9262</v>
      </c>
      <c r="BT205" s="30">
        <v>0</v>
      </c>
      <c r="BU205" s="57">
        <v>36281</v>
      </c>
      <c r="BW205">
        <f t="shared" si="33"/>
        <v>135552</v>
      </c>
      <c r="BX205" s="25">
        <f t="shared" si="40"/>
        <v>-8.6324388813621034E-2</v>
      </c>
      <c r="BY205" s="6">
        <v>7106</v>
      </c>
      <c r="BZ205">
        <f t="shared" si="39"/>
        <v>2156</v>
      </c>
      <c r="CA205">
        <f t="shared" si="41"/>
        <v>37651</v>
      </c>
      <c r="CD205">
        <f t="shared" si="34"/>
        <v>26915</v>
      </c>
      <c r="CE205">
        <f t="shared" si="35"/>
        <v>17488</v>
      </c>
      <c r="CF205">
        <f t="shared" si="36"/>
        <v>6161</v>
      </c>
      <c r="CG205">
        <f t="shared" si="37"/>
        <v>4292</v>
      </c>
      <c r="CH205">
        <f t="shared" si="38"/>
        <v>5253</v>
      </c>
      <c r="CZ205" s="88">
        <v>36251</v>
      </c>
      <c r="DA205" s="6">
        <f t="shared" si="42"/>
        <v>11834.666666666666</v>
      </c>
      <c r="DB205" s="6">
        <f t="shared" si="32"/>
        <v>11296</v>
      </c>
      <c r="DC205" s="90">
        <f t="shared" si="43"/>
        <v>9262</v>
      </c>
    </row>
    <row r="206" spans="2:107" x14ac:dyDescent="0.3">
      <c r="B206" s="47" t="s">
        <v>283</v>
      </c>
      <c r="C206" s="21" t="s">
        <v>447</v>
      </c>
      <c r="D206">
        <v>57</v>
      </c>
      <c r="E206">
        <v>295</v>
      </c>
      <c r="F206">
        <v>452</v>
      </c>
      <c r="G206">
        <v>49</v>
      </c>
      <c r="H206">
        <v>2275</v>
      </c>
      <c r="I206">
        <v>345</v>
      </c>
      <c r="J206">
        <v>38</v>
      </c>
      <c r="K206">
        <v>11</v>
      </c>
      <c r="L206">
        <v>330</v>
      </c>
      <c r="M206">
        <v>133</v>
      </c>
      <c r="N206">
        <v>224</v>
      </c>
      <c r="O206">
        <v>484</v>
      </c>
      <c r="P206">
        <v>238</v>
      </c>
      <c r="Q206">
        <v>84</v>
      </c>
      <c r="R206">
        <v>69</v>
      </c>
      <c r="S206">
        <v>115</v>
      </c>
      <c r="T206">
        <v>46</v>
      </c>
      <c r="U206">
        <v>50</v>
      </c>
      <c r="V206">
        <v>21</v>
      </c>
      <c r="W206">
        <v>88</v>
      </c>
      <c r="X206">
        <v>103</v>
      </c>
      <c r="Y206">
        <v>180</v>
      </c>
      <c r="Z206">
        <v>135</v>
      </c>
      <c r="AA206">
        <v>31</v>
      </c>
      <c r="AB206">
        <v>102</v>
      </c>
      <c r="AC206">
        <v>299</v>
      </c>
      <c r="AD206">
        <v>50</v>
      </c>
      <c r="AE206">
        <v>263</v>
      </c>
      <c r="AF206">
        <v>33</v>
      </c>
      <c r="AG206">
        <v>81</v>
      </c>
      <c r="AH206">
        <v>106</v>
      </c>
      <c r="AI206">
        <v>187</v>
      </c>
      <c r="AJ206">
        <v>104</v>
      </c>
      <c r="AK206">
        <v>35</v>
      </c>
      <c r="AL206">
        <v>123</v>
      </c>
      <c r="AM206">
        <v>88</v>
      </c>
      <c r="AN206">
        <v>1508</v>
      </c>
      <c r="AO206">
        <v>112</v>
      </c>
      <c r="AP206">
        <v>14</v>
      </c>
      <c r="AQ206">
        <v>54</v>
      </c>
      <c r="AR206">
        <v>36</v>
      </c>
      <c r="AS206">
        <v>121</v>
      </c>
      <c r="AT206">
        <v>539</v>
      </c>
      <c r="AU206">
        <v>222</v>
      </c>
      <c r="AV206">
        <v>21</v>
      </c>
      <c r="AW206">
        <v>173</v>
      </c>
      <c r="AX206">
        <v>602</v>
      </c>
      <c r="AY206">
        <v>23</v>
      </c>
      <c r="AZ206">
        <v>113</v>
      </c>
      <c r="BA206">
        <v>61</v>
      </c>
      <c r="BB206">
        <v>6</v>
      </c>
      <c r="BC206">
        <v>21</v>
      </c>
      <c r="BD206">
        <v>109</v>
      </c>
      <c r="BE206">
        <v>0</v>
      </c>
      <c r="BF206">
        <v>0</v>
      </c>
      <c r="BG206">
        <v>0</v>
      </c>
      <c r="BH206">
        <v>1</v>
      </c>
      <c r="BI206">
        <v>18</v>
      </c>
      <c r="BJ206">
        <v>1</v>
      </c>
      <c r="BK206">
        <v>7</v>
      </c>
      <c r="BL206">
        <v>2</v>
      </c>
      <c r="BM206">
        <v>0</v>
      </c>
      <c r="BN206">
        <v>0</v>
      </c>
      <c r="BO206" s="30">
        <f t="shared" si="44"/>
        <v>159</v>
      </c>
      <c r="BP206">
        <v>29</v>
      </c>
      <c r="BQ206" s="30">
        <f t="shared" si="45"/>
        <v>454</v>
      </c>
      <c r="BR206" s="24">
        <v>11571</v>
      </c>
      <c r="BS206" s="30">
        <f t="shared" si="46"/>
        <v>11571</v>
      </c>
      <c r="BT206" s="30">
        <v>0</v>
      </c>
      <c r="BU206" s="57">
        <v>36316</v>
      </c>
      <c r="BW206">
        <f t="shared" si="33"/>
        <v>134567</v>
      </c>
      <c r="BX206" s="25">
        <f t="shared" si="40"/>
        <v>-7.1394560874455726E-2</v>
      </c>
      <c r="BY206" s="6">
        <v>8192</v>
      </c>
      <c r="BZ206">
        <f t="shared" si="39"/>
        <v>3379</v>
      </c>
      <c r="CA206">
        <f t="shared" si="41"/>
        <v>37405</v>
      </c>
      <c r="CD206">
        <f t="shared" si="34"/>
        <v>26632</v>
      </c>
      <c r="CE206">
        <f t="shared" si="35"/>
        <v>17390</v>
      </c>
      <c r="CF206">
        <f t="shared" si="36"/>
        <v>6166</v>
      </c>
      <c r="CG206">
        <f t="shared" si="37"/>
        <v>4307</v>
      </c>
      <c r="CH206">
        <f t="shared" si="38"/>
        <v>5285</v>
      </c>
      <c r="CZ206" s="88">
        <v>36281</v>
      </c>
      <c r="DA206" s="6">
        <f t="shared" si="42"/>
        <v>11904.944444444445</v>
      </c>
      <c r="DB206" s="6">
        <f t="shared" si="32"/>
        <v>11213.916666666666</v>
      </c>
      <c r="DC206" s="90">
        <f t="shared" si="43"/>
        <v>11571</v>
      </c>
    </row>
    <row r="207" spans="2:107" x14ac:dyDescent="0.3">
      <c r="B207" s="47" t="s">
        <v>284</v>
      </c>
      <c r="C207" s="21" t="s">
        <v>448</v>
      </c>
      <c r="D207">
        <v>62</v>
      </c>
      <c r="E207">
        <v>251</v>
      </c>
      <c r="F207">
        <v>318</v>
      </c>
      <c r="G207">
        <v>55</v>
      </c>
      <c r="H207">
        <v>1873</v>
      </c>
      <c r="I207">
        <v>345</v>
      </c>
      <c r="J207">
        <v>38</v>
      </c>
      <c r="K207">
        <v>12</v>
      </c>
      <c r="L207">
        <v>263</v>
      </c>
      <c r="M207">
        <v>161</v>
      </c>
      <c r="N207">
        <v>182</v>
      </c>
      <c r="O207">
        <v>378</v>
      </c>
      <c r="P207">
        <v>211</v>
      </c>
      <c r="Q207">
        <v>85</v>
      </c>
      <c r="R207">
        <v>70</v>
      </c>
      <c r="S207">
        <v>93</v>
      </c>
      <c r="T207">
        <v>38</v>
      </c>
      <c r="U207">
        <v>55</v>
      </c>
      <c r="V207">
        <v>22</v>
      </c>
      <c r="W207">
        <v>74</v>
      </c>
      <c r="X207">
        <v>103</v>
      </c>
      <c r="Y207">
        <v>150</v>
      </c>
      <c r="Z207">
        <v>140</v>
      </c>
      <c r="AA207">
        <v>18</v>
      </c>
      <c r="AB207">
        <v>117</v>
      </c>
      <c r="AC207">
        <v>236</v>
      </c>
      <c r="AD207">
        <v>59</v>
      </c>
      <c r="AE207">
        <v>231</v>
      </c>
      <c r="AF207">
        <v>26</v>
      </c>
      <c r="AG207">
        <v>71</v>
      </c>
      <c r="AH207">
        <v>96</v>
      </c>
      <c r="AI207">
        <v>167</v>
      </c>
      <c r="AJ207">
        <v>85</v>
      </c>
      <c r="AK207">
        <v>43</v>
      </c>
      <c r="AL207">
        <v>143</v>
      </c>
      <c r="AM207">
        <v>81</v>
      </c>
      <c r="AN207">
        <v>1228</v>
      </c>
      <c r="AO207">
        <v>136</v>
      </c>
      <c r="AP207">
        <v>9</v>
      </c>
      <c r="AQ207">
        <v>45</v>
      </c>
      <c r="AR207">
        <v>36</v>
      </c>
      <c r="AS207">
        <v>77</v>
      </c>
      <c r="AT207">
        <v>404</v>
      </c>
      <c r="AU207">
        <v>183</v>
      </c>
      <c r="AV207">
        <v>13</v>
      </c>
      <c r="AW207">
        <v>156</v>
      </c>
      <c r="AX207">
        <v>477</v>
      </c>
      <c r="AY207">
        <v>11</v>
      </c>
      <c r="AZ207">
        <v>103</v>
      </c>
      <c r="BA207">
        <v>51</v>
      </c>
      <c r="BB207">
        <v>17</v>
      </c>
      <c r="BC207">
        <v>14</v>
      </c>
      <c r="BD207">
        <v>98</v>
      </c>
      <c r="BE207">
        <v>0</v>
      </c>
      <c r="BF207">
        <v>0</v>
      </c>
      <c r="BG207">
        <v>0</v>
      </c>
      <c r="BH207">
        <v>1</v>
      </c>
      <c r="BI207">
        <v>13</v>
      </c>
      <c r="BJ207">
        <v>0</v>
      </c>
      <c r="BK207">
        <v>3</v>
      </c>
      <c r="BL207">
        <v>2</v>
      </c>
      <c r="BM207">
        <v>0</v>
      </c>
      <c r="BN207">
        <v>0</v>
      </c>
      <c r="BO207" s="30">
        <f t="shared" si="44"/>
        <v>131</v>
      </c>
      <c r="BP207">
        <v>11</v>
      </c>
      <c r="BQ207" s="30">
        <f t="shared" si="45"/>
        <v>381</v>
      </c>
      <c r="BR207" s="24">
        <v>9821</v>
      </c>
      <c r="BS207" s="30">
        <f t="shared" si="46"/>
        <v>9821</v>
      </c>
      <c r="BT207" s="30">
        <v>0</v>
      </c>
      <c r="BU207" s="57">
        <v>36344</v>
      </c>
      <c r="BW207">
        <f t="shared" si="33"/>
        <v>133899</v>
      </c>
      <c r="BX207" s="25">
        <f t="shared" si="40"/>
        <v>-7.0249138984557313E-2</v>
      </c>
      <c r="BY207" s="6">
        <v>10370</v>
      </c>
      <c r="BZ207">
        <f t="shared" si="39"/>
        <v>-549</v>
      </c>
      <c r="CA207">
        <f t="shared" si="41"/>
        <v>36054</v>
      </c>
      <c r="CD207">
        <f t="shared" si="34"/>
        <v>26435</v>
      </c>
      <c r="CE207">
        <f t="shared" si="35"/>
        <v>17432</v>
      </c>
      <c r="CF207">
        <f t="shared" si="36"/>
        <v>6080</v>
      </c>
      <c r="CG207">
        <f t="shared" si="37"/>
        <v>4292</v>
      </c>
      <c r="CH207">
        <f t="shared" si="38"/>
        <v>5317</v>
      </c>
      <c r="CZ207" s="88">
        <v>36312</v>
      </c>
      <c r="DA207" s="6">
        <f t="shared" si="42"/>
        <v>11831.666666666666</v>
      </c>
      <c r="DB207" s="6">
        <f t="shared" ref="DB207:DB270" si="47">AVERAGE(BS196:BS207)</f>
        <v>11158.25</v>
      </c>
      <c r="DC207" s="90">
        <f t="shared" si="43"/>
        <v>9821</v>
      </c>
    </row>
    <row r="208" spans="2:107" x14ac:dyDescent="0.3">
      <c r="B208" s="47" t="s">
        <v>285</v>
      </c>
      <c r="C208" s="21" t="s">
        <v>462</v>
      </c>
      <c r="D208">
        <v>74</v>
      </c>
      <c r="E208">
        <v>342</v>
      </c>
      <c r="F208">
        <v>431</v>
      </c>
      <c r="G208">
        <v>61</v>
      </c>
      <c r="H208">
        <v>2579</v>
      </c>
      <c r="I208">
        <v>437</v>
      </c>
      <c r="J208">
        <v>65</v>
      </c>
      <c r="K208">
        <v>22</v>
      </c>
      <c r="L208">
        <v>328</v>
      </c>
      <c r="M208">
        <v>170</v>
      </c>
      <c r="N208">
        <v>237</v>
      </c>
      <c r="O208">
        <v>564</v>
      </c>
      <c r="P208">
        <v>321</v>
      </c>
      <c r="Q208">
        <v>106</v>
      </c>
      <c r="R208">
        <v>88</v>
      </c>
      <c r="S208">
        <v>118</v>
      </c>
      <c r="T208">
        <v>61</v>
      </c>
      <c r="U208">
        <v>68</v>
      </c>
      <c r="V208">
        <v>30</v>
      </c>
      <c r="W208">
        <v>110</v>
      </c>
      <c r="X208">
        <v>126</v>
      </c>
      <c r="Y208">
        <v>219</v>
      </c>
      <c r="Z208">
        <v>192</v>
      </c>
      <c r="AA208">
        <v>34</v>
      </c>
      <c r="AB208">
        <v>142</v>
      </c>
      <c r="AC208">
        <v>285</v>
      </c>
      <c r="AD208">
        <v>78</v>
      </c>
      <c r="AE208">
        <v>305</v>
      </c>
      <c r="AF208">
        <v>40</v>
      </c>
      <c r="AG208">
        <v>144</v>
      </c>
      <c r="AH208">
        <v>125</v>
      </c>
      <c r="AI208">
        <v>200</v>
      </c>
      <c r="AJ208">
        <v>120</v>
      </c>
      <c r="AK208">
        <v>37</v>
      </c>
      <c r="AL208">
        <v>202</v>
      </c>
      <c r="AM208">
        <v>122</v>
      </c>
      <c r="AN208">
        <v>1712</v>
      </c>
      <c r="AO208">
        <v>175</v>
      </c>
      <c r="AP208">
        <v>19</v>
      </c>
      <c r="AQ208">
        <v>64</v>
      </c>
      <c r="AR208">
        <v>48</v>
      </c>
      <c r="AS208">
        <v>112</v>
      </c>
      <c r="AT208">
        <v>622</v>
      </c>
      <c r="AU208">
        <v>239</v>
      </c>
      <c r="AV208">
        <v>24</v>
      </c>
      <c r="AW208">
        <v>230</v>
      </c>
      <c r="AX208">
        <v>593</v>
      </c>
      <c r="AY208">
        <v>11</v>
      </c>
      <c r="AZ208">
        <v>121</v>
      </c>
      <c r="BA208">
        <v>77</v>
      </c>
      <c r="BB208">
        <v>21</v>
      </c>
      <c r="BC208">
        <v>14</v>
      </c>
      <c r="BD208">
        <v>112</v>
      </c>
      <c r="BE208">
        <v>0</v>
      </c>
      <c r="BF208">
        <v>0</v>
      </c>
      <c r="BG208">
        <v>1</v>
      </c>
      <c r="BH208">
        <v>3</v>
      </c>
      <c r="BI208">
        <v>36</v>
      </c>
      <c r="BJ208">
        <v>0</v>
      </c>
      <c r="BK208">
        <v>8</v>
      </c>
      <c r="BL208">
        <v>2</v>
      </c>
      <c r="BM208">
        <v>0</v>
      </c>
      <c r="BN208">
        <v>0</v>
      </c>
      <c r="BO208" s="30">
        <f t="shared" si="44"/>
        <v>176</v>
      </c>
      <c r="BP208">
        <v>20</v>
      </c>
      <c r="BQ208" s="30">
        <f t="shared" si="45"/>
        <v>448</v>
      </c>
      <c r="BR208" s="24">
        <v>13295</v>
      </c>
      <c r="BS208" s="30">
        <f t="shared" si="46"/>
        <v>13295</v>
      </c>
      <c r="BT208" s="30">
        <v>0</v>
      </c>
      <c r="BU208" s="57">
        <v>36379</v>
      </c>
      <c r="BW208">
        <f t="shared" ref="BW208:BW255" si="48">SUM(BR197:BR208)</f>
        <v>135560</v>
      </c>
      <c r="BX208" s="25">
        <f t="shared" si="40"/>
        <v>-5.4916095568089074E-2</v>
      </c>
      <c r="BY208" s="6">
        <v>5762</v>
      </c>
      <c r="BZ208">
        <f t="shared" si="39"/>
        <v>7533</v>
      </c>
      <c r="CA208">
        <f t="shared" si="41"/>
        <v>40916</v>
      </c>
      <c r="CD208">
        <f t="shared" ref="CD208:CD255" si="49">SUM(H197:H208)</f>
        <v>26605</v>
      </c>
      <c r="CE208">
        <f t="shared" ref="CE208:CE255" si="50">SUM(AN197:AN208)</f>
        <v>17749</v>
      </c>
      <c r="CF208">
        <f t="shared" ref="CF208:CF255" si="51">SUM(AT197:AT208)</f>
        <v>6209</v>
      </c>
      <c r="CG208">
        <f t="shared" ref="CG208:CG271" si="52">SUM(F197:F208)</f>
        <v>4339</v>
      </c>
      <c r="CH208">
        <f t="shared" ref="CH208:CH271" si="53">SUM(O197:O208)</f>
        <v>5471</v>
      </c>
      <c r="CZ208" s="88">
        <v>36342</v>
      </c>
      <c r="DA208" s="6">
        <f t="shared" si="42"/>
        <v>11892.166666666666</v>
      </c>
      <c r="DB208" s="6">
        <f t="shared" si="47"/>
        <v>11296.666666666666</v>
      </c>
      <c r="DC208" s="90">
        <f t="shared" si="43"/>
        <v>13295</v>
      </c>
    </row>
    <row r="209" spans="2:107" x14ac:dyDescent="0.3">
      <c r="B209" s="47" t="s">
        <v>286</v>
      </c>
      <c r="C209" s="21" t="s">
        <v>438</v>
      </c>
      <c r="D209">
        <v>63</v>
      </c>
      <c r="E209">
        <v>284</v>
      </c>
      <c r="F209">
        <v>377</v>
      </c>
      <c r="G209">
        <v>58</v>
      </c>
      <c r="H209">
        <v>2202</v>
      </c>
      <c r="I209">
        <v>381</v>
      </c>
      <c r="J209">
        <v>55</v>
      </c>
      <c r="K209">
        <v>15</v>
      </c>
      <c r="L209">
        <v>303</v>
      </c>
      <c r="M209">
        <v>120</v>
      </c>
      <c r="N209">
        <v>189</v>
      </c>
      <c r="O209">
        <v>492</v>
      </c>
      <c r="P209">
        <v>248</v>
      </c>
      <c r="Q209">
        <v>90</v>
      </c>
      <c r="R209">
        <v>74</v>
      </c>
      <c r="S209">
        <v>105</v>
      </c>
      <c r="T209">
        <v>42</v>
      </c>
      <c r="U209">
        <v>49</v>
      </c>
      <c r="V209">
        <v>35</v>
      </c>
      <c r="W209">
        <v>87</v>
      </c>
      <c r="X209">
        <v>118</v>
      </c>
      <c r="Y209">
        <v>189</v>
      </c>
      <c r="Z209">
        <v>142</v>
      </c>
      <c r="AA209">
        <v>27</v>
      </c>
      <c r="AB209">
        <v>100</v>
      </c>
      <c r="AC209">
        <v>286</v>
      </c>
      <c r="AD209">
        <v>46</v>
      </c>
      <c r="AE209">
        <v>226</v>
      </c>
      <c r="AF209">
        <v>29</v>
      </c>
      <c r="AG209">
        <v>110</v>
      </c>
      <c r="AH209">
        <v>105</v>
      </c>
      <c r="AI209">
        <v>212</v>
      </c>
      <c r="AJ209">
        <v>96</v>
      </c>
      <c r="AK209">
        <v>41</v>
      </c>
      <c r="AL209">
        <v>183</v>
      </c>
      <c r="AM209">
        <v>98</v>
      </c>
      <c r="AN209">
        <v>1438</v>
      </c>
      <c r="AO209">
        <v>151</v>
      </c>
      <c r="AP209">
        <v>11</v>
      </c>
      <c r="AQ209">
        <v>63</v>
      </c>
      <c r="AR209">
        <v>43</v>
      </c>
      <c r="AS209">
        <v>98</v>
      </c>
      <c r="AT209">
        <v>524</v>
      </c>
      <c r="AU209">
        <v>247</v>
      </c>
      <c r="AV209">
        <v>16</v>
      </c>
      <c r="AW209">
        <v>199</v>
      </c>
      <c r="AX209">
        <v>394</v>
      </c>
      <c r="AY209">
        <v>21</v>
      </c>
      <c r="AZ209">
        <v>124</v>
      </c>
      <c r="BA209">
        <v>49</v>
      </c>
      <c r="BB209">
        <v>12</v>
      </c>
      <c r="BC209">
        <v>16</v>
      </c>
      <c r="BD209">
        <v>97</v>
      </c>
      <c r="BE209">
        <v>0</v>
      </c>
      <c r="BF209">
        <v>0</v>
      </c>
      <c r="BG209">
        <v>0</v>
      </c>
      <c r="BH209">
        <v>0</v>
      </c>
      <c r="BI209">
        <v>16</v>
      </c>
      <c r="BJ209">
        <v>0</v>
      </c>
      <c r="BK209">
        <v>2</v>
      </c>
      <c r="BL209">
        <v>4</v>
      </c>
      <c r="BM209">
        <v>0</v>
      </c>
      <c r="BN209">
        <v>0</v>
      </c>
      <c r="BO209" s="30">
        <f t="shared" si="44"/>
        <v>135</v>
      </c>
      <c r="BP209">
        <v>9</v>
      </c>
      <c r="BQ209" s="30">
        <f t="shared" si="45"/>
        <v>366</v>
      </c>
      <c r="BR209" s="24">
        <v>11177</v>
      </c>
      <c r="BS209" s="30">
        <f t="shared" si="46"/>
        <v>11177</v>
      </c>
      <c r="BT209" s="30">
        <v>0</v>
      </c>
      <c r="BU209" s="57">
        <v>36407</v>
      </c>
      <c r="BW209">
        <f t="shared" si="48"/>
        <v>132182</v>
      </c>
      <c r="BX209" s="25">
        <f t="shared" si="40"/>
        <v>-6.9920278076822995E-2</v>
      </c>
      <c r="BY209" s="6">
        <v>9124</v>
      </c>
      <c r="BZ209">
        <f t="shared" si="39"/>
        <v>2053</v>
      </c>
      <c r="CA209">
        <f t="shared" si="41"/>
        <v>36754</v>
      </c>
      <c r="CD209">
        <f t="shared" si="49"/>
        <v>25882</v>
      </c>
      <c r="CE209">
        <f t="shared" si="50"/>
        <v>17447</v>
      </c>
      <c r="CF209">
        <f t="shared" si="51"/>
        <v>6022</v>
      </c>
      <c r="CG209">
        <f t="shared" si="52"/>
        <v>4228</v>
      </c>
      <c r="CH209">
        <f t="shared" si="53"/>
        <v>5444</v>
      </c>
      <c r="CZ209" s="88">
        <v>36373</v>
      </c>
      <c r="DA209" s="6">
        <f t="shared" si="42"/>
        <v>11781.416666666666</v>
      </c>
      <c r="DB209" s="6">
        <f t="shared" si="47"/>
        <v>11015.166666666666</v>
      </c>
      <c r="DC209" s="90">
        <f t="shared" si="43"/>
        <v>11177</v>
      </c>
    </row>
    <row r="210" spans="2:107" x14ac:dyDescent="0.3">
      <c r="B210" s="47" t="s">
        <v>287</v>
      </c>
      <c r="C210" s="21" t="s">
        <v>439</v>
      </c>
      <c r="D210">
        <v>48</v>
      </c>
      <c r="E210">
        <v>292</v>
      </c>
      <c r="F210">
        <v>373</v>
      </c>
      <c r="G210">
        <v>62</v>
      </c>
      <c r="H210">
        <v>2253</v>
      </c>
      <c r="I210">
        <v>382</v>
      </c>
      <c r="J210">
        <v>51</v>
      </c>
      <c r="K210">
        <v>19</v>
      </c>
      <c r="L210">
        <v>301</v>
      </c>
      <c r="M210">
        <v>147</v>
      </c>
      <c r="N210">
        <v>229</v>
      </c>
      <c r="O210">
        <v>495</v>
      </c>
      <c r="P210">
        <v>264</v>
      </c>
      <c r="Q210">
        <v>95</v>
      </c>
      <c r="R210">
        <v>82</v>
      </c>
      <c r="S210">
        <v>109</v>
      </c>
      <c r="T210">
        <v>64</v>
      </c>
      <c r="U210">
        <v>59</v>
      </c>
      <c r="V210">
        <v>22</v>
      </c>
      <c r="W210">
        <v>94</v>
      </c>
      <c r="X210">
        <v>101</v>
      </c>
      <c r="Y210">
        <v>195</v>
      </c>
      <c r="Z210">
        <v>180</v>
      </c>
      <c r="AA210">
        <v>27</v>
      </c>
      <c r="AB210">
        <v>119</v>
      </c>
      <c r="AC210">
        <v>264</v>
      </c>
      <c r="AD210">
        <v>59</v>
      </c>
      <c r="AE210">
        <v>246</v>
      </c>
      <c r="AF210">
        <v>33</v>
      </c>
      <c r="AG210">
        <v>99</v>
      </c>
      <c r="AH210">
        <v>105</v>
      </c>
      <c r="AI210">
        <v>227</v>
      </c>
      <c r="AJ210">
        <v>94</v>
      </c>
      <c r="AK210">
        <v>38</v>
      </c>
      <c r="AL210">
        <v>152</v>
      </c>
      <c r="AM210">
        <v>98</v>
      </c>
      <c r="AN210">
        <v>1570</v>
      </c>
      <c r="AO210">
        <v>143</v>
      </c>
      <c r="AP210">
        <v>11</v>
      </c>
      <c r="AQ210">
        <v>42</v>
      </c>
      <c r="AR210">
        <v>45</v>
      </c>
      <c r="AS210">
        <v>99</v>
      </c>
      <c r="AT210">
        <v>526</v>
      </c>
      <c r="AU210">
        <v>254</v>
      </c>
      <c r="AV210">
        <v>28</v>
      </c>
      <c r="AW210">
        <v>194</v>
      </c>
      <c r="AX210">
        <v>432</v>
      </c>
      <c r="AY210">
        <v>19</v>
      </c>
      <c r="AZ210">
        <v>96</v>
      </c>
      <c r="BA210">
        <v>53</v>
      </c>
      <c r="BB210">
        <v>14</v>
      </c>
      <c r="BC210">
        <v>25</v>
      </c>
      <c r="BD210">
        <v>119</v>
      </c>
      <c r="BE210">
        <v>0</v>
      </c>
      <c r="BF210">
        <v>0</v>
      </c>
      <c r="BG210">
        <v>0</v>
      </c>
      <c r="BH210">
        <v>2</v>
      </c>
      <c r="BI210">
        <v>29</v>
      </c>
      <c r="BJ210">
        <v>0</v>
      </c>
      <c r="BK210">
        <v>7</v>
      </c>
      <c r="BL210">
        <v>4</v>
      </c>
      <c r="BM210">
        <v>0</v>
      </c>
      <c r="BN210">
        <v>0</v>
      </c>
      <c r="BO210" s="30">
        <f t="shared" si="44"/>
        <v>186</v>
      </c>
      <c r="BP210">
        <v>27</v>
      </c>
      <c r="BQ210" s="30">
        <f t="shared" si="45"/>
        <v>357</v>
      </c>
      <c r="BR210" s="24">
        <v>11574</v>
      </c>
      <c r="BS210" s="30">
        <f t="shared" si="46"/>
        <v>11574</v>
      </c>
      <c r="BT210" s="30">
        <v>0</v>
      </c>
      <c r="BU210" s="57">
        <v>36435</v>
      </c>
      <c r="BW210">
        <f t="shared" si="48"/>
        <v>131104</v>
      </c>
      <c r="BX210" s="25">
        <f t="shared" si="40"/>
        <v>-7.4300804225183037E-2</v>
      </c>
      <c r="BY210" s="6">
        <v>10310</v>
      </c>
      <c r="BZ210">
        <f t="shared" si="39"/>
        <v>1264</v>
      </c>
      <c r="CA210">
        <f t="shared" si="41"/>
        <v>32338</v>
      </c>
      <c r="CD210">
        <f t="shared" si="49"/>
        <v>25644</v>
      </c>
      <c r="CE210">
        <f t="shared" si="50"/>
        <v>17401</v>
      </c>
      <c r="CF210">
        <f t="shared" si="51"/>
        <v>5941</v>
      </c>
      <c r="CG210">
        <f t="shared" si="52"/>
        <v>4237</v>
      </c>
      <c r="CH210">
        <f t="shared" si="53"/>
        <v>5488</v>
      </c>
      <c r="CZ210" s="88">
        <v>36404</v>
      </c>
      <c r="DA210" s="6">
        <f t="shared" si="42"/>
        <v>11709.638888888889</v>
      </c>
      <c r="DB210" s="6">
        <f t="shared" si="47"/>
        <v>10925.333333333334</v>
      </c>
      <c r="DC210" s="90">
        <f t="shared" si="43"/>
        <v>11574</v>
      </c>
    </row>
    <row r="211" spans="2:107" x14ac:dyDescent="0.3">
      <c r="B211" s="47" t="s">
        <v>288</v>
      </c>
      <c r="C211" s="21" t="s">
        <v>440</v>
      </c>
      <c r="D211">
        <v>39</v>
      </c>
      <c r="E211">
        <v>300</v>
      </c>
      <c r="F211">
        <v>313</v>
      </c>
      <c r="G211">
        <v>56</v>
      </c>
      <c r="H211">
        <v>1910</v>
      </c>
      <c r="I211">
        <v>338</v>
      </c>
      <c r="J211">
        <v>41</v>
      </c>
      <c r="K211">
        <v>14</v>
      </c>
      <c r="L211">
        <v>247</v>
      </c>
      <c r="M211">
        <v>137</v>
      </c>
      <c r="N211">
        <v>180</v>
      </c>
      <c r="O211">
        <v>427</v>
      </c>
      <c r="P211">
        <v>183</v>
      </c>
      <c r="Q211">
        <v>82</v>
      </c>
      <c r="R211">
        <v>77</v>
      </c>
      <c r="S211">
        <v>90</v>
      </c>
      <c r="T211">
        <v>52</v>
      </c>
      <c r="U211">
        <v>56</v>
      </c>
      <c r="V211">
        <v>28</v>
      </c>
      <c r="W211">
        <v>85</v>
      </c>
      <c r="X211">
        <v>92</v>
      </c>
      <c r="Y211">
        <v>163</v>
      </c>
      <c r="Z211">
        <v>132</v>
      </c>
      <c r="AA211">
        <v>25</v>
      </c>
      <c r="AB211">
        <v>106</v>
      </c>
      <c r="AC211">
        <v>296</v>
      </c>
      <c r="AD211">
        <v>55</v>
      </c>
      <c r="AE211">
        <v>254</v>
      </c>
      <c r="AF211">
        <v>32</v>
      </c>
      <c r="AG211">
        <v>74</v>
      </c>
      <c r="AH211">
        <v>98</v>
      </c>
      <c r="AI211">
        <v>188</v>
      </c>
      <c r="AJ211">
        <v>89</v>
      </c>
      <c r="AK211">
        <v>39</v>
      </c>
      <c r="AL211">
        <v>140</v>
      </c>
      <c r="AM211">
        <v>90</v>
      </c>
      <c r="AN211">
        <v>1384</v>
      </c>
      <c r="AO211">
        <v>108</v>
      </c>
      <c r="AP211">
        <v>11</v>
      </c>
      <c r="AQ211">
        <v>42</v>
      </c>
      <c r="AR211">
        <v>30</v>
      </c>
      <c r="AS211">
        <v>96</v>
      </c>
      <c r="AT211">
        <v>443</v>
      </c>
      <c r="AU211">
        <v>228</v>
      </c>
      <c r="AV211">
        <v>14</v>
      </c>
      <c r="AW211">
        <v>161</v>
      </c>
      <c r="AX211">
        <v>439</v>
      </c>
      <c r="AY211">
        <v>11</v>
      </c>
      <c r="AZ211">
        <v>98</v>
      </c>
      <c r="BA211">
        <v>54</v>
      </c>
      <c r="BB211">
        <v>9</v>
      </c>
      <c r="BC211">
        <v>19</v>
      </c>
      <c r="BD211">
        <v>126</v>
      </c>
      <c r="BE211">
        <v>0</v>
      </c>
      <c r="BF211">
        <v>0</v>
      </c>
      <c r="BG211">
        <v>0</v>
      </c>
      <c r="BH211">
        <v>1</v>
      </c>
      <c r="BI211">
        <v>33</v>
      </c>
      <c r="BJ211">
        <v>2</v>
      </c>
      <c r="BK211">
        <v>9</v>
      </c>
      <c r="BL211">
        <v>1</v>
      </c>
      <c r="BM211">
        <v>0</v>
      </c>
      <c r="BN211">
        <v>0</v>
      </c>
      <c r="BO211" s="30">
        <f t="shared" si="44"/>
        <v>191</v>
      </c>
      <c r="BP211">
        <v>27</v>
      </c>
      <c r="BQ211" s="30">
        <f t="shared" si="45"/>
        <v>398</v>
      </c>
      <c r="BR211" s="24">
        <v>10272</v>
      </c>
      <c r="BS211" s="30">
        <f t="shared" si="46"/>
        <v>10272</v>
      </c>
      <c r="BT211" s="30">
        <v>0</v>
      </c>
      <c r="BU211" s="57">
        <v>36463</v>
      </c>
      <c r="BW211">
        <f t="shared" si="48"/>
        <v>126694</v>
      </c>
      <c r="BX211" s="25">
        <f t="shared" si="40"/>
        <v>-0.12257519408835604</v>
      </c>
      <c r="BY211" s="6">
        <v>10888</v>
      </c>
      <c r="BZ211">
        <f t="shared" si="39"/>
        <v>-616</v>
      </c>
      <c r="CA211">
        <f t="shared" si="41"/>
        <v>26197</v>
      </c>
      <c r="CD211">
        <f t="shared" si="49"/>
        <v>24669</v>
      </c>
      <c r="CE211">
        <f t="shared" si="50"/>
        <v>16875</v>
      </c>
      <c r="CF211">
        <f t="shared" si="51"/>
        <v>5751</v>
      </c>
      <c r="CG211">
        <f t="shared" si="52"/>
        <v>4134</v>
      </c>
      <c r="CH211">
        <f t="shared" si="53"/>
        <v>5279</v>
      </c>
      <c r="CZ211" s="88">
        <v>36434</v>
      </c>
      <c r="DA211" s="6">
        <f t="shared" si="42"/>
        <v>11623.833333333334</v>
      </c>
      <c r="DB211" s="6">
        <f t="shared" si="47"/>
        <v>10557.833333333334</v>
      </c>
      <c r="DC211" s="90">
        <f t="shared" si="43"/>
        <v>10272</v>
      </c>
    </row>
    <row r="212" spans="2:107" x14ac:dyDescent="0.3">
      <c r="B212" s="47" t="s">
        <v>289</v>
      </c>
      <c r="C212" s="21" t="s">
        <v>441</v>
      </c>
      <c r="D212">
        <v>44</v>
      </c>
      <c r="E212">
        <v>194</v>
      </c>
      <c r="F212">
        <v>225</v>
      </c>
      <c r="G212">
        <v>30</v>
      </c>
      <c r="H212">
        <v>1523</v>
      </c>
      <c r="I212">
        <v>233</v>
      </c>
      <c r="J212">
        <v>33</v>
      </c>
      <c r="K212">
        <v>9</v>
      </c>
      <c r="L212">
        <v>219</v>
      </c>
      <c r="M212">
        <v>87</v>
      </c>
      <c r="N212">
        <v>173</v>
      </c>
      <c r="O212">
        <v>314</v>
      </c>
      <c r="P212">
        <v>179</v>
      </c>
      <c r="Q212">
        <v>52</v>
      </c>
      <c r="R212">
        <v>54</v>
      </c>
      <c r="S212">
        <v>58</v>
      </c>
      <c r="T212">
        <v>36</v>
      </c>
      <c r="U212">
        <v>35</v>
      </c>
      <c r="V212">
        <v>15</v>
      </c>
      <c r="W212">
        <v>58</v>
      </c>
      <c r="X212">
        <v>69</v>
      </c>
      <c r="Y212">
        <v>126</v>
      </c>
      <c r="Z212">
        <v>114</v>
      </c>
      <c r="AA212">
        <v>14</v>
      </c>
      <c r="AB212">
        <v>93</v>
      </c>
      <c r="AC212">
        <v>197</v>
      </c>
      <c r="AD212">
        <v>37</v>
      </c>
      <c r="AE212">
        <v>200</v>
      </c>
      <c r="AF212">
        <v>7</v>
      </c>
      <c r="AG212">
        <v>66</v>
      </c>
      <c r="AH212">
        <v>72</v>
      </c>
      <c r="AI212">
        <v>118</v>
      </c>
      <c r="AJ212">
        <v>61</v>
      </c>
      <c r="AK212">
        <v>26</v>
      </c>
      <c r="AL212">
        <v>105</v>
      </c>
      <c r="AM212">
        <v>63</v>
      </c>
      <c r="AN212">
        <v>1012</v>
      </c>
      <c r="AO212">
        <v>83</v>
      </c>
      <c r="AP212">
        <v>7</v>
      </c>
      <c r="AQ212">
        <v>20</v>
      </c>
      <c r="AR212">
        <v>33</v>
      </c>
      <c r="AS212">
        <v>67</v>
      </c>
      <c r="AT212">
        <v>363</v>
      </c>
      <c r="AU212">
        <v>155</v>
      </c>
      <c r="AV212">
        <v>14</v>
      </c>
      <c r="AW212">
        <v>126</v>
      </c>
      <c r="AX212">
        <v>379</v>
      </c>
      <c r="AY212">
        <v>12</v>
      </c>
      <c r="AZ212">
        <v>60</v>
      </c>
      <c r="BA212">
        <v>30</v>
      </c>
      <c r="BB212">
        <v>10</v>
      </c>
      <c r="BC212">
        <v>12</v>
      </c>
      <c r="BD212">
        <v>81</v>
      </c>
      <c r="BE212">
        <v>0</v>
      </c>
      <c r="BF212">
        <v>0</v>
      </c>
      <c r="BG212">
        <v>1</v>
      </c>
      <c r="BH212">
        <v>0</v>
      </c>
      <c r="BI212">
        <v>33</v>
      </c>
      <c r="BJ212">
        <v>0</v>
      </c>
      <c r="BK212">
        <v>0</v>
      </c>
      <c r="BL212">
        <v>0</v>
      </c>
      <c r="BM212">
        <v>0</v>
      </c>
      <c r="BN212">
        <v>0</v>
      </c>
      <c r="BO212" s="30">
        <f t="shared" si="44"/>
        <v>127</v>
      </c>
      <c r="BP212">
        <v>6</v>
      </c>
      <c r="BQ212" s="30">
        <f t="shared" si="45"/>
        <v>348</v>
      </c>
      <c r="BR212" s="24">
        <v>7791</v>
      </c>
      <c r="BS212" s="30">
        <f t="shared" si="46"/>
        <v>7791</v>
      </c>
      <c r="BT212" s="30">
        <v>0</v>
      </c>
      <c r="BU212" s="57">
        <v>36491</v>
      </c>
      <c r="BW212">
        <f t="shared" si="48"/>
        <v>125425</v>
      </c>
      <c r="BX212" s="25">
        <f t="shared" si="40"/>
        <v>-0.11115441853872865</v>
      </c>
      <c r="BY212" s="6">
        <v>8464</v>
      </c>
      <c r="BZ212">
        <f t="shared" si="39"/>
        <v>-673</v>
      </c>
      <c r="CA212">
        <f t="shared" si="41"/>
        <v>23355</v>
      </c>
      <c r="CD212">
        <f t="shared" si="49"/>
        <v>24353</v>
      </c>
      <c r="CE212">
        <f t="shared" si="50"/>
        <v>16701</v>
      </c>
      <c r="CF212">
        <f t="shared" si="51"/>
        <v>5680</v>
      </c>
      <c r="CG212">
        <f t="shared" si="52"/>
        <v>4073</v>
      </c>
      <c r="CH212">
        <f t="shared" si="53"/>
        <v>5260</v>
      </c>
      <c r="CZ212" s="88">
        <v>36465</v>
      </c>
      <c r="DA212" s="6">
        <f t="shared" si="42"/>
        <v>11498.666666666666</v>
      </c>
      <c r="DB212" s="6">
        <f t="shared" si="47"/>
        <v>10452.083333333334</v>
      </c>
      <c r="DC212" s="90">
        <f t="shared" si="43"/>
        <v>7791</v>
      </c>
    </row>
    <row r="213" spans="2:107" x14ac:dyDescent="0.3">
      <c r="B213" s="47" t="s">
        <v>290</v>
      </c>
      <c r="C213" s="21" t="s">
        <v>442</v>
      </c>
      <c r="D213">
        <v>36</v>
      </c>
      <c r="E213">
        <v>189</v>
      </c>
      <c r="F213">
        <v>225</v>
      </c>
      <c r="G213">
        <v>35</v>
      </c>
      <c r="H213">
        <v>1482</v>
      </c>
      <c r="I213">
        <v>268</v>
      </c>
      <c r="J213">
        <v>15</v>
      </c>
      <c r="K213">
        <v>8</v>
      </c>
      <c r="L213">
        <v>231</v>
      </c>
      <c r="M213">
        <v>107</v>
      </c>
      <c r="N213">
        <v>154</v>
      </c>
      <c r="O213">
        <v>318</v>
      </c>
      <c r="P213">
        <v>137</v>
      </c>
      <c r="Q213">
        <v>50</v>
      </c>
      <c r="R213">
        <v>50</v>
      </c>
      <c r="S213">
        <v>61</v>
      </c>
      <c r="T213">
        <v>29</v>
      </c>
      <c r="U213">
        <v>46</v>
      </c>
      <c r="V213">
        <v>16</v>
      </c>
      <c r="W213">
        <v>67</v>
      </c>
      <c r="X213">
        <v>54</v>
      </c>
      <c r="Y213">
        <v>132</v>
      </c>
      <c r="Z213">
        <v>114</v>
      </c>
      <c r="AA213">
        <v>18</v>
      </c>
      <c r="AB213">
        <v>93</v>
      </c>
      <c r="AC213">
        <v>188</v>
      </c>
      <c r="AD213">
        <v>26</v>
      </c>
      <c r="AE213">
        <v>174</v>
      </c>
      <c r="AF213">
        <v>15</v>
      </c>
      <c r="AG213">
        <v>61</v>
      </c>
      <c r="AH213">
        <v>68</v>
      </c>
      <c r="AI213">
        <v>120</v>
      </c>
      <c r="AJ213">
        <v>60</v>
      </c>
      <c r="AK213">
        <v>29</v>
      </c>
      <c r="AL213">
        <v>97</v>
      </c>
      <c r="AM213">
        <v>57</v>
      </c>
      <c r="AN213">
        <v>920</v>
      </c>
      <c r="AO213">
        <v>73</v>
      </c>
      <c r="AP213">
        <v>12</v>
      </c>
      <c r="AQ213">
        <v>36</v>
      </c>
      <c r="AR213">
        <v>34</v>
      </c>
      <c r="AS213">
        <v>68</v>
      </c>
      <c r="AT213">
        <v>301</v>
      </c>
      <c r="AU213">
        <v>152</v>
      </c>
      <c r="AV213">
        <v>13</v>
      </c>
      <c r="AW213">
        <v>114</v>
      </c>
      <c r="AX213">
        <v>370</v>
      </c>
      <c r="AY213">
        <v>15</v>
      </c>
      <c r="AZ213">
        <v>61</v>
      </c>
      <c r="BA213">
        <v>39</v>
      </c>
      <c r="BB213">
        <v>7</v>
      </c>
      <c r="BC213">
        <v>19</v>
      </c>
      <c r="BD213">
        <v>105</v>
      </c>
      <c r="BE213">
        <v>0</v>
      </c>
      <c r="BF213">
        <v>0</v>
      </c>
      <c r="BG213">
        <v>1</v>
      </c>
      <c r="BH213">
        <v>1</v>
      </c>
      <c r="BI213">
        <v>30</v>
      </c>
      <c r="BJ213">
        <v>0</v>
      </c>
      <c r="BK213">
        <v>4</v>
      </c>
      <c r="BL213">
        <v>0</v>
      </c>
      <c r="BM213">
        <v>0</v>
      </c>
      <c r="BN213">
        <v>0</v>
      </c>
      <c r="BO213" s="30">
        <f t="shared" si="44"/>
        <v>160</v>
      </c>
      <c r="BP213">
        <v>12</v>
      </c>
      <c r="BQ213" s="30">
        <f t="shared" si="45"/>
        <v>335</v>
      </c>
      <c r="BR213" s="24">
        <v>7552</v>
      </c>
      <c r="BS213" s="30">
        <f t="shared" si="46"/>
        <v>7552</v>
      </c>
      <c r="BT213" s="30">
        <v>0</v>
      </c>
      <c r="BU213" s="57">
        <v>36519</v>
      </c>
      <c r="BW213">
        <f t="shared" si="48"/>
        <v>124927</v>
      </c>
      <c r="BX213" s="25">
        <f t="shared" si="40"/>
        <v>-0.12508754237050734</v>
      </c>
      <c r="BY213" s="6">
        <v>6419</v>
      </c>
      <c r="BZ213">
        <f t="shared" si="39"/>
        <v>1133</v>
      </c>
      <c r="CA213">
        <f t="shared" si="41"/>
        <v>24572</v>
      </c>
      <c r="CD213">
        <f t="shared" si="49"/>
        <v>24218</v>
      </c>
      <c r="CE213">
        <f t="shared" si="50"/>
        <v>16570</v>
      </c>
      <c r="CF213">
        <f t="shared" si="51"/>
        <v>5619</v>
      </c>
      <c r="CG213">
        <f t="shared" si="52"/>
        <v>4042</v>
      </c>
      <c r="CH213">
        <f t="shared" si="53"/>
        <v>5269</v>
      </c>
      <c r="CZ213" s="88">
        <v>36495</v>
      </c>
      <c r="DA213" s="6">
        <f t="shared" si="42"/>
        <v>11553.111111111111</v>
      </c>
      <c r="DB213" s="6">
        <f t="shared" si="47"/>
        <v>10410.583333333334</v>
      </c>
      <c r="DC213" s="90">
        <f t="shared" si="43"/>
        <v>7552</v>
      </c>
    </row>
    <row r="214" spans="2:107" x14ac:dyDescent="0.3">
      <c r="B214" s="63">
        <v>36526</v>
      </c>
      <c r="C214" t="s">
        <v>443</v>
      </c>
      <c r="D214">
        <v>74</v>
      </c>
      <c r="E214">
        <v>428</v>
      </c>
      <c r="F214">
        <v>517</v>
      </c>
      <c r="G214">
        <v>80</v>
      </c>
      <c r="H214">
        <v>2923</v>
      </c>
      <c r="I214">
        <v>484</v>
      </c>
      <c r="J214">
        <v>62</v>
      </c>
      <c r="K214">
        <v>16</v>
      </c>
      <c r="L214">
        <v>475</v>
      </c>
      <c r="M214">
        <v>199</v>
      </c>
      <c r="N214">
        <v>250</v>
      </c>
      <c r="O214">
        <v>759</v>
      </c>
      <c r="P214">
        <v>321</v>
      </c>
      <c r="Q214">
        <v>123</v>
      </c>
      <c r="R214">
        <v>120</v>
      </c>
      <c r="S214">
        <v>124</v>
      </c>
      <c r="T214">
        <v>55</v>
      </c>
      <c r="U214">
        <v>99</v>
      </c>
      <c r="V214">
        <v>38</v>
      </c>
      <c r="W214">
        <v>141</v>
      </c>
      <c r="X214">
        <v>155</v>
      </c>
      <c r="Y214">
        <v>232</v>
      </c>
      <c r="Z214">
        <v>224</v>
      </c>
      <c r="AA214">
        <v>46</v>
      </c>
      <c r="AB214">
        <v>153</v>
      </c>
      <c r="AC214">
        <v>357</v>
      </c>
      <c r="AD214">
        <v>80</v>
      </c>
      <c r="AE214">
        <v>380</v>
      </c>
      <c r="AF214">
        <v>37</v>
      </c>
      <c r="AG214">
        <v>119</v>
      </c>
      <c r="AH214">
        <v>152</v>
      </c>
      <c r="AI214">
        <v>245</v>
      </c>
      <c r="AJ214">
        <v>147</v>
      </c>
      <c r="AK214">
        <v>40</v>
      </c>
      <c r="AL214">
        <v>220</v>
      </c>
      <c r="AM214">
        <v>124</v>
      </c>
      <c r="AN214">
        <v>2300</v>
      </c>
      <c r="AO214">
        <v>182</v>
      </c>
      <c r="AP214">
        <v>20</v>
      </c>
      <c r="AQ214">
        <v>72</v>
      </c>
      <c r="AR214">
        <v>70</v>
      </c>
      <c r="AS214">
        <v>143</v>
      </c>
      <c r="AT214">
        <v>710</v>
      </c>
      <c r="AU214">
        <v>285</v>
      </c>
      <c r="AV214">
        <v>19</v>
      </c>
      <c r="AW214">
        <v>229</v>
      </c>
      <c r="AX214">
        <v>508</v>
      </c>
      <c r="AY214">
        <v>20</v>
      </c>
      <c r="AZ214">
        <v>156</v>
      </c>
      <c r="BA214">
        <v>87</v>
      </c>
      <c r="BB214">
        <v>16</v>
      </c>
      <c r="BC214">
        <v>21</v>
      </c>
      <c r="BD214">
        <v>156</v>
      </c>
      <c r="BE214">
        <v>0</v>
      </c>
      <c r="BF214">
        <v>0</v>
      </c>
      <c r="BG214">
        <v>0</v>
      </c>
      <c r="BH214">
        <v>4</v>
      </c>
      <c r="BI214">
        <v>36</v>
      </c>
      <c r="BJ214">
        <v>0</v>
      </c>
      <c r="BK214">
        <v>11</v>
      </c>
      <c r="BL214">
        <v>2</v>
      </c>
      <c r="BM214">
        <v>0</v>
      </c>
      <c r="BN214">
        <v>0</v>
      </c>
      <c r="BO214" s="30">
        <f t="shared" si="44"/>
        <v>230</v>
      </c>
      <c r="BP214">
        <v>29</v>
      </c>
      <c r="BQ214" s="30">
        <f t="shared" si="45"/>
        <v>523</v>
      </c>
      <c r="BR214" s="24">
        <v>15598</v>
      </c>
      <c r="BS214" s="30">
        <f t="shared" si="46"/>
        <v>15598</v>
      </c>
      <c r="BT214" s="30">
        <v>0</v>
      </c>
      <c r="BU214" s="57">
        <v>36561</v>
      </c>
      <c r="BW214">
        <f t="shared" si="48"/>
        <v>127499</v>
      </c>
      <c r="BX214" s="25">
        <f t="shared" si="40"/>
        <v>-8.1505334514778927E-2</v>
      </c>
      <c r="BY214" s="6">
        <v>7038</v>
      </c>
      <c r="BZ214">
        <f t="shared" si="39"/>
        <v>8560</v>
      </c>
      <c r="CA214">
        <f t="shared" si="41"/>
        <v>30066</v>
      </c>
      <c r="CD214">
        <f t="shared" si="49"/>
        <v>24574</v>
      </c>
      <c r="CE214">
        <f t="shared" si="50"/>
        <v>17109</v>
      </c>
      <c r="CF214">
        <f t="shared" si="51"/>
        <v>5736</v>
      </c>
      <c r="CG214">
        <f t="shared" si="52"/>
        <v>4142</v>
      </c>
      <c r="CH214">
        <f t="shared" si="53"/>
        <v>5485</v>
      </c>
      <c r="CZ214" s="88">
        <v>36526</v>
      </c>
      <c r="DA214" s="6">
        <f t="shared" si="42"/>
        <v>11619</v>
      </c>
      <c r="DB214" s="6">
        <f t="shared" si="47"/>
        <v>10624.916666666666</v>
      </c>
      <c r="DC214" s="90">
        <f t="shared" si="43"/>
        <v>15598</v>
      </c>
    </row>
    <row r="215" spans="2:107" x14ac:dyDescent="0.3">
      <c r="B215" s="63">
        <v>36557</v>
      </c>
      <c r="C215" t="s">
        <v>444</v>
      </c>
      <c r="D215">
        <v>63</v>
      </c>
      <c r="E215">
        <v>264</v>
      </c>
      <c r="F215">
        <v>338</v>
      </c>
      <c r="G215">
        <v>56</v>
      </c>
      <c r="H215">
        <v>1890</v>
      </c>
      <c r="I215">
        <v>334</v>
      </c>
      <c r="J215">
        <v>43</v>
      </c>
      <c r="K215">
        <v>12</v>
      </c>
      <c r="L215">
        <v>306</v>
      </c>
      <c r="M215">
        <v>131</v>
      </c>
      <c r="N215">
        <v>152</v>
      </c>
      <c r="O215">
        <v>447</v>
      </c>
      <c r="P215">
        <v>186</v>
      </c>
      <c r="Q215">
        <v>89</v>
      </c>
      <c r="R215">
        <v>60</v>
      </c>
      <c r="S215">
        <v>85</v>
      </c>
      <c r="T215">
        <v>52</v>
      </c>
      <c r="U215">
        <v>72</v>
      </c>
      <c r="V215">
        <v>21</v>
      </c>
      <c r="W215">
        <v>69</v>
      </c>
      <c r="X215">
        <v>83</v>
      </c>
      <c r="Y215">
        <v>149</v>
      </c>
      <c r="Z215">
        <v>133</v>
      </c>
      <c r="AA215">
        <v>22</v>
      </c>
      <c r="AB215">
        <v>103</v>
      </c>
      <c r="AC215">
        <v>250</v>
      </c>
      <c r="AD215">
        <v>45</v>
      </c>
      <c r="AE215">
        <v>261</v>
      </c>
      <c r="AF215">
        <v>22</v>
      </c>
      <c r="AG215">
        <v>71</v>
      </c>
      <c r="AH215">
        <v>99</v>
      </c>
      <c r="AI215">
        <v>149</v>
      </c>
      <c r="AJ215">
        <v>86</v>
      </c>
      <c r="AK215">
        <v>48</v>
      </c>
      <c r="AL215">
        <v>142</v>
      </c>
      <c r="AM215">
        <v>85</v>
      </c>
      <c r="AN215">
        <v>1493</v>
      </c>
      <c r="AO215">
        <v>107</v>
      </c>
      <c r="AP215">
        <v>16</v>
      </c>
      <c r="AQ215">
        <v>49</v>
      </c>
      <c r="AR215">
        <v>42</v>
      </c>
      <c r="AS215">
        <v>98</v>
      </c>
      <c r="AT215">
        <v>477</v>
      </c>
      <c r="AU215">
        <v>188</v>
      </c>
      <c r="AV215">
        <v>17</v>
      </c>
      <c r="AW215">
        <v>158</v>
      </c>
      <c r="AX215">
        <v>369</v>
      </c>
      <c r="AY215">
        <v>9</v>
      </c>
      <c r="AZ215">
        <v>101</v>
      </c>
      <c r="BA215">
        <v>53</v>
      </c>
      <c r="BB215">
        <v>13</v>
      </c>
      <c r="BC215">
        <v>15</v>
      </c>
      <c r="BD215">
        <v>106</v>
      </c>
      <c r="BE215">
        <v>0</v>
      </c>
      <c r="BF215">
        <v>0</v>
      </c>
      <c r="BG215">
        <v>0</v>
      </c>
      <c r="BH215">
        <v>2</v>
      </c>
      <c r="BI215">
        <v>33</v>
      </c>
      <c r="BJ215">
        <v>0</v>
      </c>
      <c r="BK215">
        <v>11</v>
      </c>
      <c r="BL215">
        <v>3</v>
      </c>
      <c r="BM215">
        <v>0</v>
      </c>
      <c r="BN215">
        <v>0</v>
      </c>
      <c r="BO215" s="30">
        <f t="shared" si="44"/>
        <v>170</v>
      </c>
      <c r="BP215">
        <v>29</v>
      </c>
      <c r="BQ215" s="30">
        <f t="shared" si="45"/>
        <v>381</v>
      </c>
      <c r="BR215" s="24">
        <v>10188</v>
      </c>
      <c r="BS215" s="30">
        <f t="shared" si="46"/>
        <v>10188</v>
      </c>
      <c r="BT215" s="30">
        <v>0</v>
      </c>
      <c r="BU215" s="57">
        <v>36589</v>
      </c>
      <c r="BW215">
        <f t="shared" si="48"/>
        <v>127927</v>
      </c>
      <c r="BX215" s="25">
        <f t="shared" si="40"/>
        <v>-7.1290118841063732E-2</v>
      </c>
      <c r="BY215" s="6">
        <v>8586</v>
      </c>
      <c r="BZ215">
        <f t="shared" si="39"/>
        <v>1602</v>
      </c>
      <c r="CA215">
        <f t="shared" si="41"/>
        <v>28377</v>
      </c>
      <c r="CD215">
        <f t="shared" si="49"/>
        <v>24620</v>
      </c>
      <c r="CE215">
        <f t="shared" si="50"/>
        <v>17295</v>
      </c>
      <c r="CF215">
        <f t="shared" si="51"/>
        <v>5789</v>
      </c>
      <c r="CG215">
        <f t="shared" si="52"/>
        <v>4192</v>
      </c>
      <c r="CH215">
        <f t="shared" si="53"/>
        <v>5530</v>
      </c>
      <c r="CZ215" s="88">
        <v>36557</v>
      </c>
      <c r="DA215" s="6">
        <f t="shared" si="42"/>
        <v>11598.861111111111</v>
      </c>
      <c r="DB215" s="6">
        <f t="shared" si="47"/>
        <v>10660.583333333334</v>
      </c>
      <c r="DC215" s="90">
        <f t="shared" si="43"/>
        <v>10188</v>
      </c>
    </row>
    <row r="216" spans="2:107" x14ac:dyDescent="0.3">
      <c r="B216" s="63">
        <v>36586</v>
      </c>
      <c r="C216" t="s">
        <v>445</v>
      </c>
      <c r="D216">
        <v>50</v>
      </c>
      <c r="E216">
        <v>280</v>
      </c>
      <c r="F216">
        <v>346</v>
      </c>
      <c r="G216">
        <v>64</v>
      </c>
      <c r="H216">
        <v>1942</v>
      </c>
      <c r="I216">
        <v>315</v>
      </c>
      <c r="J216">
        <v>53</v>
      </c>
      <c r="K216">
        <v>13</v>
      </c>
      <c r="L216">
        <v>294</v>
      </c>
      <c r="M216">
        <v>130</v>
      </c>
      <c r="N216">
        <v>155</v>
      </c>
      <c r="O216">
        <v>503</v>
      </c>
      <c r="P216">
        <v>205</v>
      </c>
      <c r="Q216">
        <v>98</v>
      </c>
      <c r="R216">
        <v>69</v>
      </c>
      <c r="S216">
        <v>82</v>
      </c>
      <c r="T216">
        <v>42</v>
      </c>
      <c r="U216">
        <v>73</v>
      </c>
      <c r="V216">
        <v>25</v>
      </c>
      <c r="W216">
        <v>76</v>
      </c>
      <c r="X216">
        <v>95</v>
      </c>
      <c r="Y216">
        <v>150</v>
      </c>
      <c r="Z216">
        <v>118</v>
      </c>
      <c r="AA216">
        <v>36</v>
      </c>
      <c r="AB216">
        <v>101</v>
      </c>
      <c r="AC216">
        <v>243</v>
      </c>
      <c r="AD216">
        <v>63</v>
      </c>
      <c r="AE216">
        <v>242</v>
      </c>
      <c r="AF216">
        <v>24</v>
      </c>
      <c r="AG216">
        <v>81</v>
      </c>
      <c r="AH216">
        <v>103</v>
      </c>
      <c r="AI216">
        <v>168</v>
      </c>
      <c r="AJ216">
        <v>94</v>
      </c>
      <c r="AK216">
        <v>42</v>
      </c>
      <c r="AL216">
        <v>165</v>
      </c>
      <c r="AM216">
        <v>92</v>
      </c>
      <c r="AN216">
        <v>1532</v>
      </c>
      <c r="AO216">
        <v>98</v>
      </c>
      <c r="AP216">
        <v>11</v>
      </c>
      <c r="AQ216">
        <v>51</v>
      </c>
      <c r="AR216">
        <v>32</v>
      </c>
      <c r="AS216">
        <v>95</v>
      </c>
      <c r="AT216">
        <v>470</v>
      </c>
      <c r="AU216">
        <v>197</v>
      </c>
      <c r="AV216">
        <v>16</v>
      </c>
      <c r="AW216">
        <v>145</v>
      </c>
      <c r="AX216">
        <v>378</v>
      </c>
      <c r="AY216">
        <v>7</v>
      </c>
      <c r="AZ216">
        <v>82</v>
      </c>
      <c r="BA216">
        <v>70</v>
      </c>
      <c r="BB216">
        <v>11</v>
      </c>
      <c r="BC216">
        <v>12</v>
      </c>
      <c r="BD216">
        <v>127</v>
      </c>
      <c r="BE216">
        <v>0</v>
      </c>
      <c r="BF216">
        <v>0</v>
      </c>
      <c r="BG216">
        <v>0</v>
      </c>
      <c r="BH216">
        <v>0</v>
      </c>
      <c r="BI216">
        <v>29</v>
      </c>
      <c r="BJ216">
        <v>0</v>
      </c>
      <c r="BK216">
        <v>12</v>
      </c>
      <c r="BL216">
        <v>1</v>
      </c>
      <c r="BM216">
        <v>0</v>
      </c>
      <c r="BN216">
        <v>1</v>
      </c>
      <c r="BO216" s="30">
        <f t="shared" si="44"/>
        <v>182</v>
      </c>
      <c r="BP216">
        <v>17</v>
      </c>
      <c r="BQ216" s="30">
        <f t="shared" si="45"/>
        <v>420</v>
      </c>
      <c r="BR216" s="24">
        <v>10446</v>
      </c>
      <c r="BS216" s="30">
        <f t="shared" si="46"/>
        <v>10446</v>
      </c>
      <c r="BT216" s="30">
        <v>0</v>
      </c>
      <c r="BU216" s="57">
        <v>36617</v>
      </c>
      <c r="BW216">
        <f t="shared" si="48"/>
        <v>128547</v>
      </c>
      <c r="BX216" s="25">
        <f t="shared" si="40"/>
        <v>-5.8187839313058154E-2</v>
      </c>
      <c r="BY216" s="6">
        <v>6304</v>
      </c>
      <c r="BZ216">
        <f t="shared" si="39"/>
        <v>4142</v>
      </c>
      <c r="CA216">
        <f t="shared" si="41"/>
        <v>29984</v>
      </c>
      <c r="CD216">
        <f t="shared" si="49"/>
        <v>24655</v>
      </c>
      <c r="CE216">
        <f t="shared" si="50"/>
        <v>17436</v>
      </c>
      <c r="CF216">
        <f t="shared" si="51"/>
        <v>5826</v>
      </c>
      <c r="CG216">
        <f t="shared" si="52"/>
        <v>4226</v>
      </c>
      <c r="CH216">
        <f t="shared" si="53"/>
        <v>5590</v>
      </c>
      <c r="CZ216" s="88">
        <v>36586</v>
      </c>
      <c r="DA216" s="6">
        <f t="shared" si="42"/>
        <v>11499.277777777777</v>
      </c>
      <c r="DB216" s="6">
        <f t="shared" si="47"/>
        <v>10712.25</v>
      </c>
      <c r="DC216" s="90">
        <f t="shared" si="43"/>
        <v>10446</v>
      </c>
    </row>
    <row r="217" spans="2:107" x14ac:dyDescent="0.3">
      <c r="B217" s="63">
        <v>36617</v>
      </c>
      <c r="C217" t="s">
        <v>446</v>
      </c>
      <c r="D217">
        <v>63</v>
      </c>
      <c r="E217">
        <v>292</v>
      </c>
      <c r="F217">
        <v>460</v>
      </c>
      <c r="G217">
        <v>60</v>
      </c>
      <c r="H217">
        <v>2343</v>
      </c>
      <c r="I217">
        <v>378</v>
      </c>
      <c r="J217">
        <v>77</v>
      </c>
      <c r="K217">
        <v>11</v>
      </c>
      <c r="L217">
        <v>343</v>
      </c>
      <c r="M217">
        <v>143</v>
      </c>
      <c r="N217">
        <v>199</v>
      </c>
      <c r="O217">
        <v>567</v>
      </c>
      <c r="P217">
        <v>249</v>
      </c>
      <c r="Q217">
        <v>122</v>
      </c>
      <c r="R217">
        <v>53</v>
      </c>
      <c r="S217">
        <v>98</v>
      </c>
      <c r="T217">
        <v>49</v>
      </c>
      <c r="U217">
        <v>78</v>
      </c>
      <c r="V217">
        <v>35</v>
      </c>
      <c r="W217">
        <v>82</v>
      </c>
      <c r="X217">
        <v>119</v>
      </c>
      <c r="Y217">
        <v>155</v>
      </c>
      <c r="Z217">
        <v>162</v>
      </c>
      <c r="AA217">
        <v>33</v>
      </c>
      <c r="AB217">
        <v>111</v>
      </c>
      <c r="AC217">
        <v>260</v>
      </c>
      <c r="AD217">
        <v>56</v>
      </c>
      <c r="AE217">
        <v>303</v>
      </c>
      <c r="AF217">
        <v>24</v>
      </c>
      <c r="AG217">
        <v>71</v>
      </c>
      <c r="AH217">
        <v>127</v>
      </c>
      <c r="AI217">
        <v>210</v>
      </c>
      <c r="AJ217">
        <v>113</v>
      </c>
      <c r="AK217">
        <v>41</v>
      </c>
      <c r="AL217">
        <v>165</v>
      </c>
      <c r="AM217">
        <v>98</v>
      </c>
      <c r="AN217">
        <v>1912</v>
      </c>
      <c r="AO217">
        <v>155</v>
      </c>
      <c r="AP217">
        <v>11</v>
      </c>
      <c r="AQ217">
        <v>59</v>
      </c>
      <c r="AR217">
        <v>55</v>
      </c>
      <c r="AS217">
        <v>86</v>
      </c>
      <c r="AT217">
        <v>601</v>
      </c>
      <c r="AU217">
        <v>230</v>
      </c>
      <c r="AV217">
        <v>16</v>
      </c>
      <c r="AW217">
        <v>167</v>
      </c>
      <c r="AX217">
        <v>466</v>
      </c>
      <c r="AY217">
        <v>13</v>
      </c>
      <c r="AZ217">
        <v>138</v>
      </c>
      <c r="BA217">
        <v>81</v>
      </c>
      <c r="BB217">
        <v>21</v>
      </c>
      <c r="BC217">
        <v>20</v>
      </c>
      <c r="BD217">
        <v>146</v>
      </c>
      <c r="BE217">
        <v>0</v>
      </c>
      <c r="BF217">
        <v>0</v>
      </c>
      <c r="BG217">
        <v>0</v>
      </c>
      <c r="BH217">
        <v>5</v>
      </c>
      <c r="BI217">
        <v>41</v>
      </c>
      <c r="BJ217">
        <v>0</v>
      </c>
      <c r="BK217">
        <v>6</v>
      </c>
      <c r="BL217">
        <v>3</v>
      </c>
      <c r="BM217">
        <v>0</v>
      </c>
      <c r="BN217">
        <v>1</v>
      </c>
      <c r="BO217" s="30">
        <f t="shared" si="44"/>
        <v>222</v>
      </c>
      <c r="BP217">
        <v>26</v>
      </c>
      <c r="BQ217" s="30">
        <f t="shared" si="45"/>
        <v>540</v>
      </c>
      <c r="BR217" s="24">
        <v>12549</v>
      </c>
      <c r="BS217" s="30">
        <f t="shared" si="46"/>
        <v>12549</v>
      </c>
      <c r="BT217" s="30">
        <v>0</v>
      </c>
      <c r="BU217" s="57">
        <v>36652</v>
      </c>
      <c r="BW217">
        <f t="shared" si="48"/>
        <v>131834</v>
      </c>
      <c r="BX217" s="25">
        <f t="shared" si="40"/>
        <v>-2.7428588290840383E-2</v>
      </c>
      <c r="BY217" s="6">
        <v>6891</v>
      </c>
      <c r="BZ217">
        <f t="shared" ref="BZ217:BZ255" si="54">BR217-BY217</f>
        <v>5658</v>
      </c>
      <c r="CA217">
        <f t="shared" si="41"/>
        <v>33486</v>
      </c>
      <c r="CD217">
        <f t="shared" si="49"/>
        <v>25195</v>
      </c>
      <c r="CE217">
        <f t="shared" si="50"/>
        <v>18009</v>
      </c>
      <c r="CF217">
        <f t="shared" si="51"/>
        <v>5980</v>
      </c>
      <c r="CG217">
        <f t="shared" si="52"/>
        <v>4375</v>
      </c>
      <c r="CH217">
        <f t="shared" si="53"/>
        <v>5748</v>
      </c>
      <c r="CZ217" s="88">
        <v>36617</v>
      </c>
      <c r="DA217" s="6">
        <f t="shared" si="42"/>
        <v>11548.472222222223</v>
      </c>
      <c r="DB217" s="6">
        <f t="shared" si="47"/>
        <v>10986.166666666666</v>
      </c>
      <c r="DC217" s="90">
        <f t="shared" si="43"/>
        <v>12549</v>
      </c>
    </row>
    <row r="218" spans="2:107" x14ac:dyDescent="0.3">
      <c r="B218" s="63">
        <v>36647</v>
      </c>
      <c r="C218" t="s">
        <v>447</v>
      </c>
      <c r="D218">
        <v>53</v>
      </c>
      <c r="E218">
        <v>217</v>
      </c>
      <c r="F218">
        <v>414</v>
      </c>
      <c r="G218">
        <v>57</v>
      </c>
      <c r="H218">
        <v>1810</v>
      </c>
      <c r="I218">
        <v>282</v>
      </c>
      <c r="J218">
        <v>33</v>
      </c>
      <c r="K218">
        <v>12</v>
      </c>
      <c r="L218">
        <v>271</v>
      </c>
      <c r="M218">
        <v>112</v>
      </c>
      <c r="N218">
        <v>155</v>
      </c>
      <c r="O218">
        <v>465</v>
      </c>
      <c r="P218">
        <v>214</v>
      </c>
      <c r="Q218">
        <v>72</v>
      </c>
      <c r="R218">
        <v>55</v>
      </c>
      <c r="S218">
        <v>94</v>
      </c>
      <c r="T218">
        <v>43</v>
      </c>
      <c r="U218">
        <v>66</v>
      </c>
      <c r="V218">
        <v>25</v>
      </c>
      <c r="W218">
        <v>85</v>
      </c>
      <c r="X218">
        <v>82</v>
      </c>
      <c r="Y218">
        <v>161</v>
      </c>
      <c r="Z218">
        <v>107</v>
      </c>
      <c r="AA218">
        <v>22</v>
      </c>
      <c r="AB218">
        <v>81</v>
      </c>
      <c r="AC218">
        <v>231</v>
      </c>
      <c r="AD218">
        <v>40</v>
      </c>
      <c r="AE218">
        <v>261</v>
      </c>
      <c r="AF218">
        <v>19</v>
      </c>
      <c r="AG218">
        <v>86</v>
      </c>
      <c r="AH218">
        <v>71</v>
      </c>
      <c r="AI218">
        <v>154</v>
      </c>
      <c r="AJ218">
        <v>88</v>
      </c>
      <c r="AK218">
        <v>27</v>
      </c>
      <c r="AL218">
        <v>151</v>
      </c>
      <c r="AM218">
        <v>80</v>
      </c>
      <c r="AN218">
        <v>1374</v>
      </c>
      <c r="AO218">
        <v>116</v>
      </c>
      <c r="AP218">
        <v>7</v>
      </c>
      <c r="AQ218">
        <v>43</v>
      </c>
      <c r="AR218">
        <v>35</v>
      </c>
      <c r="AS218">
        <v>97</v>
      </c>
      <c r="AT218">
        <v>456</v>
      </c>
      <c r="AU218">
        <v>229</v>
      </c>
      <c r="AV218">
        <v>13</v>
      </c>
      <c r="AW218">
        <v>173</v>
      </c>
      <c r="AX218">
        <v>350</v>
      </c>
      <c r="AY218">
        <v>19</v>
      </c>
      <c r="AZ218">
        <v>90</v>
      </c>
      <c r="BA218">
        <v>40</v>
      </c>
      <c r="BB218">
        <v>11</v>
      </c>
      <c r="BC218">
        <v>28</v>
      </c>
      <c r="BD218">
        <v>119</v>
      </c>
      <c r="BE218">
        <v>0</v>
      </c>
      <c r="BF218">
        <v>0</v>
      </c>
      <c r="BG218">
        <v>1</v>
      </c>
      <c r="BH218">
        <v>2</v>
      </c>
      <c r="BI218">
        <v>30</v>
      </c>
      <c r="BJ218">
        <v>0</v>
      </c>
      <c r="BK218">
        <v>4</v>
      </c>
      <c r="BL218">
        <v>1</v>
      </c>
      <c r="BM218">
        <v>0</v>
      </c>
      <c r="BN218">
        <v>1</v>
      </c>
      <c r="BO218" s="30">
        <f t="shared" si="44"/>
        <v>186</v>
      </c>
      <c r="BP218">
        <v>21</v>
      </c>
      <c r="BQ218" s="30">
        <f t="shared" si="45"/>
        <v>401</v>
      </c>
      <c r="BR218" s="24">
        <v>9857</v>
      </c>
      <c r="BS218" s="30">
        <f t="shared" si="46"/>
        <v>9857</v>
      </c>
      <c r="BT218" s="30">
        <v>0</v>
      </c>
      <c r="BU218" s="57">
        <v>36680</v>
      </c>
      <c r="BW218">
        <f t="shared" si="48"/>
        <v>130120</v>
      </c>
      <c r="BX218" s="25">
        <f t="shared" si="40"/>
        <v>-3.3046735083638645E-2</v>
      </c>
      <c r="BY218" s="6">
        <v>5658</v>
      </c>
      <c r="BZ218">
        <f t="shared" si="54"/>
        <v>4199</v>
      </c>
      <c r="CA218">
        <f t="shared" si="41"/>
        <v>34306</v>
      </c>
      <c r="CD218">
        <f t="shared" si="49"/>
        <v>24730</v>
      </c>
      <c r="CE218">
        <f t="shared" si="50"/>
        <v>17875</v>
      </c>
      <c r="CF218">
        <f t="shared" si="51"/>
        <v>5897</v>
      </c>
      <c r="CG218">
        <f t="shared" si="52"/>
        <v>4337</v>
      </c>
      <c r="CH218">
        <f t="shared" si="53"/>
        <v>5729</v>
      </c>
      <c r="CZ218" s="88">
        <v>36647</v>
      </c>
      <c r="DA218" s="6">
        <f t="shared" si="42"/>
        <v>11377.777777777777</v>
      </c>
      <c r="DB218" s="6">
        <f t="shared" si="47"/>
        <v>10843.333333333334</v>
      </c>
      <c r="DC218" s="90">
        <f t="shared" si="43"/>
        <v>9857</v>
      </c>
    </row>
    <row r="219" spans="2:107" x14ac:dyDescent="0.3">
      <c r="B219" s="63">
        <v>36678</v>
      </c>
      <c r="C219" t="s">
        <v>448</v>
      </c>
      <c r="D219" s="39">
        <v>63</v>
      </c>
      <c r="E219" s="39">
        <v>245</v>
      </c>
      <c r="F219" s="39">
        <v>425</v>
      </c>
      <c r="G219" s="39">
        <v>68</v>
      </c>
      <c r="H219" s="39">
        <v>1968</v>
      </c>
      <c r="I219" s="39">
        <v>405</v>
      </c>
      <c r="J219" s="39">
        <v>49</v>
      </c>
      <c r="K219" s="39">
        <v>7</v>
      </c>
      <c r="L219" s="39">
        <v>325</v>
      </c>
      <c r="M219" s="39">
        <v>143</v>
      </c>
      <c r="N219" s="39">
        <v>208</v>
      </c>
      <c r="O219" s="39">
        <v>502</v>
      </c>
      <c r="P219" s="39">
        <v>251</v>
      </c>
      <c r="Q219" s="39">
        <v>100</v>
      </c>
      <c r="R219" s="39">
        <v>76</v>
      </c>
      <c r="S219" s="39">
        <v>99</v>
      </c>
      <c r="T219" s="39">
        <v>50</v>
      </c>
      <c r="U219" s="39">
        <v>71</v>
      </c>
      <c r="V219" s="39">
        <v>28</v>
      </c>
      <c r="W219" s="39">
        <v>87</v>
      </c>
      <c r="X219" s="39">
        <v>101</v>
      </c>
      <c r="Y219" s="39">
        <v>178</v>
      </c>
      <c r="Z219" s="39">
        <v>130</v>
      </c>
      <c r="AA219" s="39">
        <v>19</v>
      </c>
      <c r="AB219" s="39">
        <v>102</v>
      </c>
      <c r="AC219" s="39">
        <v>247</v>
      </c>
      <c r="AD219" s="39">
        <v>64</v>
      </c>
      <c r="AE219" s="39">
        <v>291</v>
      </c>
      <c r="AF219" s="39">
        <v>33</v>
      </c>
      <c r="AG219" s="39">
        <v>87</v>
      </c>
      <c r="AH219" s="39">
        <v>122</v>
      </c>
      <c r="AI219" s="39">
        <v>170</v>
      </c>
      <c r="AJ219" s="39">
        <v>113</v>
      </c>
      <c r="AK219" s="39">
        <v>38</v>
      </c>
      <c r="AL219" s="39">
        <v>177</v>
      </c>
      <c r="AM219" s="39">
        <v>86</v>
      </c>
      <c r="AN219" s="39">
        <v>1466</v>
      </c>
      <c r="AO219" s="39">
        <v>153</v>
      </c>
      <c r="AP219" s="39">
        <v>12</v>
      </c>
      <c r="AQ219" s="39">
        <v>65</v>
      </c>
      <c r="AR219" s="39">
        <v>49</v>
      </c>
      <c r="AS219" s="39">
        <v>124</v>
      </c>
      <c r="AT219" s="39">
        <v>577</v>
      </c>
      <c r="AU219" s="39">
        <v>250</v>
      </c>
      <c r="AV219" s="39">
        <v>14</v>
      </c>
      <c r="AW219" s="39">
        <v>192</v>
      </c>
      <c r="AX219" s="39">
        <v>372</v>
      </c>
      <c r="AY219" s="39">
        <v>16</v>
      </c>
      <c r="AZ219" s="39">
        <v>127</v>
      </c>
      <c r="BA219" s="39">
        <v>63</v>
      </c>
      <c r="BB219" s="39">
        <v>18</v>
      </c>
      <c r="BC219">
        <v>16</v>
      </c>
      <c r="BD219">
        <v>131</v>
      </c>
      <c r="BE219">
        <v>0</v>
      </c>
      <c r="BF219">
        <v>0</v>
      </c>
      <c r="BG219">
        <v>1</v>
      </c>
      <c r="BH219">
        <v>3</v>
      </c>
      <c r="BI219">
        <v>27</v>
      </c>
      <c r="BJ219">
        <v>0</v>
      </c>
      <c r="BK219">
        <v>13</v>
      </c>
      <c r="BL219">
        <v>0</v>
      </c>
      <c r="BM219">
        <v>0</v>
      </c>
      <c r="BN219">
        <v>1</v>
      </c>
      <c r="BO219" s="30">
        <f t="shared" si="44"/>
        <v>192</v>
      </c>
      <c r="BP219">
        <v>29</v>
      </c>
      <c r="BQ219" s="30">
        <f t="shared" si="45"/>
        <v>449</v>
      </c>
      <c r="BR219" s="24">
        <v>11296</v>
      </c>
      <c r="BS219" s="30">
        <f t="shared" si="46"/>
        <v>11296</v>
      </c>
      <c r="BT219" s="30">
        <v>0</v>
      </c>
      <c r="BU219" s="57">
        <v>36708</v>
      </c>
      <c r="BW219">
        <f t="shared" si="48"/>
        <v>131595</v>
      </c>
      <c r="BX219" s="25">
        <f t="shared" si="40"/>
        <v>-1.7206999305446669E-2</v>
      </c>
      <c r="BY219" s="6">
        <v>8035</v>
      </c>
      <c r="BZ219">
        <f t="shared" si="54"/>
        <v>3261</v>
      </c>
      <c r="CA219">
        <f t="shared" si="41"/>
        <v>38116</v>
      </c>
      <c r="CD219">
        <f t="shared" si="49"/>
        <v>24825</v>
      </c>
      <c r="CE219">
        <f t="shared" si="50"/>
        <v>18113</v>
      </c>
      <c r="CF219">
        <f t="shared" si="51"/>
        <v>6070</v>
      </c>
      <c r="CG219">
        <f t="shared" si="52"/>
        <v>4444</v>
      </c>
      <c r="CH219">
        <f t="shared" si="53"/>
        <v>5853</v>
      </c>
      <c r="CZ219" s="88">
        <v>36678</v>
      </c>
      <c r="DA219" s="6">
        <f t="shared" si="42"/>
        <v>11375.277777777777</v>
      </c>
      <c r="DB219" s="6">
        <f t="shared" si="47"/>
        <v>10966.25</v>
      </c>
      <c r="DC219" s="90">
        <f t="shared" si="43"/>
        <v>11296</v>
      </c>
    </row>
    <row r="220" spans="2:107" x14ac:dyDescent="0.3">
      <c r="B220" s="63">
        <v>36708</v>
      </c>
      <c r="C220" t="s">
        <v>462</v>
      </c>
      <c r="D220">
        <v>76</v>
      </c>
      <c r="E220">
        <v>326</v>
      </c>
      <c r="F220">
        <v>542</v>
      </c>
      <c r="G220">
        <v>69</v>
      </c>
      <c r="H220">
        <v>2611</v>
      </c>
      <c r="I220">
        <v>420</v>
      </c>
      <c r="J220">
        <v>68</v>
      </c>
      <c r="K220">
        <v>17</v>
      </c>
      <c r="L220">
        <v>381</v>
      </c>
      <c r="M220">
        <v>191</v>
      </c>
      <c r="N220">
        <v>225</v>
      </c>
      <c r="O220">
        <v>535</v>
      </c>
      <c r="P220">
        <v>287</v>
      </c>
      <c r="Q220">
        <v>122</v>
      </c>
      <c r="R220">
        <v>92</v>
      </c>
      <c r="S220">
        <v>111</v>
      </c>
      <c r="T220">
        <v>49</v>
      </c>
      <c r="U220">
        <v>85</v>
      </c>
      <c r="V220">
        <v>28</v>
      </c>
      <c r="W220">
        <v>101</v>
      </c>
      <c r="X220">
        <v>127</v>
      </c>
      <c r="Y220">
        <v>243</v>
      </c>
      <c r="Z220">
        <v>174</v>
      </c>
      <c r="AA220">
        <v>31</v>
      </c>
      <c r="AB220">
        <v>136</v>
      </c>
      <c r="AC220">
        <v>302</v>
      </c>
      <c r="AD220">
        <v>69</v>
      </c>
      <c r="AE220">
        <v>295</v>
      </c>
      <c r="AF220">
        <v>41</v>
      </c>
      <c r="AG220">
        <v>127</v>
      </c>
      <c r="AH220">
        <v>141</v>
      </c>
      <c r="AI220">
        <v>231</v>
      </c>
      <c r="AJ220">
        <v>157</v>
      </c>
      <c r="AK220">
        <v>59</v>
      </c>
      <c r="AL220">
        <v>217</v>
      </c>
      <c r="AM220">
        <v>106</v>
      </c>
      <c r="AN220">
        <v>1893</v>
      </c>
      <c r="AO220">
        <v>193</v>
      </c>
      <c r="AP220">
        <v>20</v>
      </c>
      <c r="AQ220">
        <v>73</v>
      </c>
      <c r="AR220">
        <v>57</v>
      </c>
      <c r="AS220">
        <v>154</v>
      </c>
      <c r="AT220">
        <v>715</v>
      </c>
      <c r="AU220">
        <v>290</v>
      </c>
      <c r="AV220">
        <v>25</v>
      </c>
      <c r="AW220">
        <v>222</v>
      </c>
      <c r="AX220">
        <v>400</v>
      </c>
      <c r="AY220">
        <v>12</v>
      </c>
      <c r="AZ220">
        <v>160</v>
      </c>
      <c r="BA220">
        <v>69</v>
      </c>
      <c r="BB220">
        <v>18</v>
      </c>
      <c r="BC220">
        <v>32</v>
      </c>
      <c r="BD220">
        <v>141</v>
      </c>
      <c r="BE220">
        <v>0</v>
      </c>
      <c r="BF220">
        <v>0</v>
      </c>
      <c r="BG220">
        <v>0</v>
      </c>
      <c r="BH220">
        <v>5</v>
      </c>
      <c r="BI220">
        <v>38</v>
      </c>
      <c r="BJ220">
        <v>1</v>
      </c>
      <c r="BK220">
        <v>12</v>
      </c>
      <c r="BL220">
        <v>4</v>
      </c>
      <c r="BM220">
        <v>0</v>
      </c>
      <c r="BN220">
        <v>0</v>
      </c>
      <c r="BO220" s="30">
        <f t="shared" si="44"/>
        <v>233</v>
      </c>
      <c r="BP220">
        <v>29</v>
      </c>
      <c r="BQ220" s="30">
        <f t="shared" si="45"/>
        <v>581</v>
      </c>
      <c r="BR220" s="24">
        <v>13936</v>
      </c>
      <c r="BS220" s="30">
        <f t="shared" si="46"/>
        <v>13936</v>
      </c>
      <c r="BT220" s="30">
        <v>0</v>
      </c>
      <c r="BU220" s="57">
        <v>36743</v>
      </c>
      <c r="BW220">
        <f t="shared" si="48"/>
        <v>132236</v>
      </c>
      <c r="BX220" s="25">
        <f t="shared" ref="BX220:BX255" si="55">(BW220/BW208)-1</f>
        <v>-2.4520507524343427E-2</v>
      </c>
      <c r="BY220" s="6">
        <v>5474</v>
      </c>
      <c r="BZ220">
        <f t="shared" si="54"/>
        <v>8462</v>
      </c>
      <c r="CA220">
        <f t="shared" si="41"/>
        <v>39045</v>
      </c>
      <c r="CD220">
        <f t="shared" si="49"/>
        <v>24857</v>
      </c>
      <c r="CE220">
        <f t="shared" si="50"/>
        <v>18294</v>
      </c>
      <c r="CF220">
        <f t="shared" si="51"/>
        <v>6163</v>
      </c>
      <c r="CG220">
        <f t="shared" si="52"/>
        <v>4555</v>
      </c>
      <c r="CH220">
        <f t="shared" si="53"/>
        <v>5824</v>
      </c>
      <c r="CZ220" s="88">
        <v>36708</v>
      </c>
      <c r="DA220" s="6">
        <f t="shared" si="42"/>
        <v>11423.138888888889</v>
      </c>
      <c r="DB220" s="6">
        <f t="shared" si="47"/>
        <v>11019.666666666666</v>
      </c>
      <c r="DC220" s="90">
        <f t="shared" si="43"/>
        <v>13936</v>
      </c>
    </row>
    <row r="221" spans="2:107" x14ac:dyDescent="0.3">
      <c r="B221" s="63">
        <v>36739</v>
      </c>
      <c r="C221" t="s">
        <v>438</v>
      </c>
      <c r="D221">
        <v>77</v>
      </c>
      <c r="E221">
        <v>255</v>
      </c>
      <c r="F221">
        <v>425</v>
      </c>
      <c r="G221">
        <v>44</v>
      </c>
      <c r="H221">
        <v>2258</v>
      </c>
      <c r="I221">
        <v>417</v>
      </c>
      <c r="J221">
        <v>49</v>
      </c>
      <c r="K221">
        <v>10</v>
      </c>
      <c r="L221">
        <v>346</v>
      </c>
      <c r="M221">
        <v>174</v>
      </c>
      <c r="N221">
        <v>203</v>
      </c>
      <c r="O221">
        <v>456</v>
      </c>
      <c r="P221">
        <v>236</v>
      </c>
      <c r="Q221">
        <v>103</v>
      </c>
      <c r="R221">
        <v>96</v>
      </c>
      <c r="S221">
        <v>114</v>
      </c>
      <c r="T221">
        <v>50</v>
      </c>
      <c r="U221">
        <v>84</v>
      </c>
      <c r="V221">
        <v>22</v>
      </c>
      <c r="W221">
        <v>110</v>
      </c>
      <c r="X221">
        <v>110</v>
      </c>
      <c r="Y221">
        <v>188</v>
      </c>
      <c r="Z221">
        <v>189</v>
      </c>
      <c r="AA221">
        <v>24</v>
      </c>
      <c r="AB221">
        <v>107</v>
      </c>
      <c r="AC221">
        <v>261</v>
      </c>
      <c r="AD221">
        <v>64</v>
      </c>
      <c r="AE221">
        <v>262</v>
      </c>
      <c r="AF221">
        <v>25</v>
      </c>
      <c r="AG221">
        <v>90</v>
      </c>
      <c r="AH221">
        <v>126</v>
      </c>
      <c r="AI221">
        <v>213</v>
      </c>
      <c r="AJ221">
        <v>153</v>
      </c>
      <c r="AK221">
        <v>32</v>
      </c>
      <c r="AL221">
        <v>193</v>
      </c>
      <c r="AM221">
        <v>85</v>
      </c>
      <c r="AN221">
        <v>1520</v>
      </c>
      <c r="AO221">
        <v>130</v>
      </c>
      <c r="AP221">
        <v>18</v>
      </c>
      <c r="AQ221">
        <v>64</v>
      </c>
      <c r="AR221">
        <v>58</v>
      </c>
      <c r="AS221">
        <v>104</v>
      </c>
      <c r="AT221">
        <v>560</v>
      </c>
      <c r="AU221">
        <v>232</v>
      </c>
      <c r="AV221">
        <v>15</v>
      </c>
      <c r="AW221">
        <v>203</v>
      </c>
      <c r="AX221">
        <v>265</v>
      </c>
      <c r="AY221">
        <v>18</v>
      </c>
      <c r="AZ221">
        <v>129</v>
      </c>
      <c r="BA221">
        <v>64</v>
      </c>
      <c r="BB221">
        <v>14</v>
      </c>
      <c r="BC221">
        <v>20</v>
      </c>
      <c r="BD221">
        <v>115</v>
      </c>
      <c r="BE221">
        <v>0</v>
      </c>
      <c r="BF221">
        <v>0</v>
      </c>
      <c r="BG221">
        <v>3</v>
      </c>
      <c r="BH221">
        <v>4</v>
      </c>
      <c r="BI221">
        <v>43</v>
      </c>
      <c r="BJ221">
        <v>0</v>
      </c>
      <c r="BK221">
        <v>15</v>
      </c>
      <c r="BL221">
        <v>3</v>
      </c>
      <c r="BM221">
        <v>0</v>
      </c>
      <c r="BN221">
        <v>0</v>
      </c>
      <c r="BO221" s="30">
        <f t="shared" si="44"/>
        <v>203</v>
      </c>
      <c r="BP221">
        <v>27</v>
      </c>
      <c r="BQ221" s="30">
        <f t="shared" si="45"/>
        <v>485</v>
      </c>
      <c r="BR221" s="24">
        <v>11760</v>
      </c>
      <c r="BS221" s="30">
        <f t="shared" si="46"/>
        <v>11760</v>
      </c>
      <c r="BT221" s="30">
        <v>0</v>
      </c>
      <c r="BU221" s="57">
        <v>36771</v>
      </c>
      <c r="BW221">
        <f t="shared" si="48"/>
        <v>132819</v>
      </c>
      <c r="BX221" s="25">
        <f t="shared" si="55"/>
        <v>4.8191130411099348E-3</v>
      </c>
      <c r="BY221" s="6">
        <v>10394</v>
      </c>
      <c r="BZ221">
        <f t="shared" si="54"/>
        <v>1366</v>
      </c>
      <c r="CA221">
        <f t="shared" si="41"/>
        <v>38358</v>
      </c>
      <c r="CD221">
        <f t="shared" si="49"/>
        <v>24913</v>
      </c>
      <c r="CE221">
        <f t="shared" si="50"/>
        <v>18376</v>
      </c>
      <c r="CF221">
        <f t="shared" si="51"/>
        <v>6199</v>
      </c>
      <c r="CG221">
        <f t="shared" si="52"/>
        <v>4603</v>
      </c>
      <c r="CH221">
        <f t="shared" si="53"/>
        <v>5788</v>
      </c>
      <c r="CZ221" s="88">
        <v>36739</v>
      </c>
      <c r="DA221" s="6">
        <f t="shared" si="42"/>
        <v>11308.888888888889</v>
      </c>
      <c r="DB221" s="6">
        <f t="shared" si="47"/>
        <v>11068.25</v>
      </c>
      <c r="DC221" s="90">
        <f t="shared" si="43"/>
        <v>11760</v>
      </c>
    </row>
    <row r="222" spans="2:107" x14ac:dyDescent="0.3">
      <c r="B222" s="63">
        <v>36770</v>
      </c>
      <c r="C222" t="s">
        <v>439</v>
      </c>
      <c r="D222">
        <v>86</v>
      </c>
      <c r="E222">
        <v>380</v>
      </c>
      <c r="F222">
        <v>574</v>
      </c>
      <c r="G222">
        <v>72</v>
      </c>
      <c r="H222">
        <v>3132</v>
      </c>
      <c r="I222">
        <v>571</v>
      </c>
      <c r="J222">
        <v>86</v>
      </c>
      <c r="K222">
        <v>13</v>
      </c>
      <c r="L222">
        <v>447</v>
      </c>
      <c r="M222">
        <v>201</v>
      </c>
      <c r="N222">
        <v>317</v>
      </c>
      <c r="O222">
        <v>683</v>
      </c>
      <c r="P222">
        <v>379</v>
      </c>
      <c r="Q222">
        <v>137</v>
      </c>
      <c r="R222">
        <v>121</v>
      </c>
      <c r="S222">
        <v>136</v>
      </c>
      <c r="T222">
        <v>66</v>
      </c>
      <c r="U222">
        <v>91</v>
      </c>
      <c r="V222">
        <v>36</v>
      </c>
      <c r="W222">
        <v>128</v>
      </c>
      <c r="X222">
        <v>185</v>
      </c>
      <c r="Y222">
        <v>299</v>
      </c>
      <c r="Z222">
        <v>232</v>
      </c>
      <c r="AA222">
        <v>40</v>
      </c>
      <c r="AB222">
        <v>144</v>
      </c>
      <c r="AC222">
        <v>371</v>
      </c>
      <c r="AD222">
        <v>89</v>
      </c>
      <c r="AE222">
        <v>373</v>
      </c>
      <c r="AF222">
        <v>42</v>
      </c>
      <c r="AG222">
        <v>121</v>
      </c>
      <c r="AH222">
        <v>180</v>
      </c>
      <c r="AI222">
        <v>290</v>
      </c>
      <c r="AJ222">
        <v>144</v>
      </c>
      <c r="AK222">
        <v>50</v>
      </c>
      <c r="AL222">
        <v>256</v>
      </c>
      <c r="AM222">
        <v>146</v>
      </c>
      <c r="AN222">
        <v>2165</v>
      </c>
      <c r="AO222">
        <v>220</v>
      </c>
      <c r="AP222">
        <v>27</v>
      </c>
      <c r="AQ222">
        <v>96</v>
      </c>
      <c r="AR222">
        <v>60</v>
      </c>
      <c r="AS222">
        <v>154</v>
      </c>
      <c r="AT222">
        <v>856</v>
      </c>
      <c r="AU222">
        <v>315</v>
      </c>
      <c r="AV222">
        <v>17</v>
      </c>
      <c r="AW222">
        <v>258</v>
      </c>
      <c r="AX222">
        <v>349</v>
      </c>
      <c r="AY222">
        <v>17</v>
      </c>
      <c r="AZ222">
        <v>205</v>
      </c>
      <c r="BA222">
        <v>82</v>
      </c>
      <c r="BB222">
        <v>29</v>
      </c>
      <c r="BC222">
        <v>31</v>
      </c>
      <c r="BD222">
        <v>191</v>
      </c>
      <c r="BE222">
        <v>0</v>
      </c>
      <c r="BF222">
        <v>0</v>
      </c>
      <c r="BG222">
        <v>0</v>
      </c>
      <c r="BH222">
        <v>3</v>
      </c>
      <c r="BI222">
        <v>54</v>
      </c>
      <c r="BJ222">
        <v>0</v>
      </c>
      <c r="BK222">
        <v>6</v>
      </c>
      <c r="BL222">
        <v>7</v>
      </c>
      <c r="BM222">
        <v>0</v>
      </c>
      <c r="BN222">
        <v>0</v>
      </c>
      <c r="BO222" s="30">
        <f t="shared" si="44"/>
        <v>292</v>
      </c>
      <c r="BP222">
        <v>37</v>
      </c>
      <c r="BQ222" s="30">
        <f t="shared" si="45"/>
        <v>669</v>
      </c>
      <c r="BR222" s="24">
        <v>16466</v>
      </c>
      <c r="BS222" s="30">
        <f t="shared" si="46"/>
        <v>16466</v>
      </c>
      <c r="BT222" s="30">
        <v>0</v>
      </c>
      <c r="BU222" s="57">
        <v>36806</v>
      </c>
      <c r="BW222">
        <f t="shared" si="48"/>
        <v>137711</v>
      </c>
      <c r="BX222" s="25">
        <f t="shared" si="55"/>
        <v>5.0395106175250115E-2</v>
      </c>
      <c r="BY222" s="6">
        <v>9473</v>
      </c>
      <c r="BZ222">
        <f t="shared" si="54"/>
        <v>6993</v>
      </c>
      <c r="CA222">
        <f t="shared" si="41"/>
        <v>44087</v>
      </c>
      <c r="CD222">
        <f t="shared" si="49"/>
        <v>25792</v>
      </c>
      <c r="CE222">
        <f t="shared" si="50"/>
        <v>18971</v>
      </c>
      <c r="CF222">
        <f t="shared" si="51"/>
        <v>6529</v>
      </c>
      <c r="CG222">
        <f t="shared" si="52"/>
        <v>4804</v>
      </c>
      <c r="CH222">
        <f t="shared" si="53"/>
        <v>5976</v>
      </c>
      <c r="CZ222" s="88">
        <v>36770</v>
      </c>
      <c r="DA222" s="6">
        <f t="shared" si="42"/>
        <v>11401.166666666666</v>
      </c>
      <c r="DB222" s="6">
        <f t="shared" si="47"/>
        <v>11475.916666666666</v>
      </c>
      <c r="DC222" s="90">
        <f t="shared" si="43"/>
        <v>16466</v>
      </c>
    </row>
    <row r="223" spans="2:107" x14ac:dyDescent="0.3">
      <c r="B223" s="63">
        <v>36800</v>
      </c>
      <c r="C223" t="s">
        <v>440</v>
      </c>
      <c r="D223">
        <v>63</v>
      </c>
      <c r="E223">
        <v>301</v>
      </c>
      <c r="F223">
        <v>379</v>
      </c>
      <c r="G223">
        <v>53</v>
      </c>
      <c r="H223">
        <v>2224</v>
      </c>
      <c r="I223">
        <v>388</v>
      </c>
      <c r="J223">
        <v>57</v>
      </c>
      <c r="K223">
        <v>14</v>
      </c>
      <c r="L223">
        <v>341</v>
      </c>
      <c r="M223">
        <v>136</v>
      </c>
      <c r="N223">
        <v>205</v>
      </c>
      <c r="O223">
        <v>509</v>
      </c>
      <c r="P223">
        <v>238</v>
      </c>
      <c r="Q223">
        <v>96</v>
      </c>
      <c r="R223">
        <v>88</v>
      </c>
      <c r="S223">
        <v>92</v>
      </c>
      <c r="T223">
        <v>43</v>
      </c>
      <c r="U223">
        <v>69</v>
      </c>
      <c r="V223">
        <v>28</v>
      </c>
      <c r="W223">
        <v>91</v>
      </c>
      <c r="X223">
        <v>122</v>
      </c>
      <c r="Y223">
        <v>173</v>
      </c>
      <c r="Z223">
        <v>156</v>
      </c>
      <c r="AA223">
        <v>30</v>
      </c>
      <c r="AB223">
        <v>109</v>
      </c>
      <c r="AC223">
        <v>267</v>
      </c>
      <c r="AD223">
        <v>57</v>
      </c>
      <c r="AE223">
        <v>252</v>
      </c>
      <c r="AF223">
        <v>34</v>
      </c>
      <c r="AG223">
        <v>77</v>
      </c>
      <c r="AH223">
        <v>120</v>
      </c>
      <c r="AI223">
        <v>223</v>
      </c>
      <c r="AJ223">
        <v>105</v>
      </c>
      <c r="AK223">
        <v>42</v>
      </c>
      <c r="AL223">
        <v>153</v>
      </c>
      <c r="AM223">
        <v>99</v>
      </c>
      <c r="AN223">
        <v>1548</v>
      </c>
      <c r="AO223">
        <v>142</v>
      </c>
      <c r="AP223">
        <v>11</v>
      </c>
      <c r="AQ223">
        <v>58</v>
      </c>
      <c r="AR223">
        <v>27</v>
      </c>
      <c r="AS223">
        <v>97</v>
      </c>
      <c r="AT223">
        <v>557</v>
      </c>
      <c r="AU223">
        <v>230</v>
      </c>
      <c r="AV223">
        <v>12</v>
      </c>
      <c r="AW223">
        <v>192</v>
      </c>
      <c r="AX223">
        <v>287</v>
      </c>
      <c r="AY223">
        <v>14</v>
      </c>
      <c r="AZ223">
        <v>131</v>
      </c>
      <c r="BA223">
        <v>73</v>
      </c>
      <c r="BB223">
        <v>13</v>
      </c>
      <c r="BC223">
        <v>23</v>
      </c>
      <c r="BD223">
        <v>163</v>
      </c>
      <c r="BE223">
        <v>0</v>
      </c>
      <c r="BF223">
        <v>0</v>
      </c>
      <c r="BG223">
        <v>2</v>
      </c>
      <c r="BH223">
        <v>4</v>
      </c>
      <c r="BI223">
        <v>42</v>
      </c>
      <c r="BJ223">
        <v>0</v>
      </c>
      <c r="BK223">
        <v>22</v>
      </c>
      <c r="BL223">
        <v>5</v>
      </c>
      <c r="BM223">
        <v>1</v>
      </c>
      <c r="BN223">
        <v>0</v>
      </c>
      <c r="BO223" s="30">
        <f t="shared" si="44"/>
        <v>262</v>
      </c>
      <c r="BP223">
        <v>39</v>
      </c>
      <c r="BQ223" s="30">
        <f t="shared" si="45"/>
        <v>497</v>
      </c>
      <c r="BR223" s="40">
        <v>11624</v>
      </c>
      <c r="BS223" s="30">
        <f t="shared" si="46"/>
        <v>11624</v>
      </c>
      <c r="BT223" s="30">
        <v>0</v>
      </c>
      <c r="BU223" s="57">
        <v>36834</v>
      </c>
      <c r="BW223">
        <f t="shared" si="48"/>
        <v>139063</v>
      </c>
      <c r="BX223" s="25">
        <f t="shared" si="55"/>
        <v>9.7628932703995419E-2</v>
      </c>
      <c r="BY223" s="6">
        <v>8755</v>
      </c>
      <c r="BZ223">
        <f t="shared" si="54"/>
        <v>2869</v>
      </c>
      <c r="CA223">
        <f t="shared" si="41"/>
        <v>47572</v>
      </c>
      <c r="CD223">
        <f t="shared" si="49"/>
        <v>26106</v>
      </c>
      <c r="CE223">
        <f t="shared" si="50"/>
        <v>19135</v>
      </c>
      <c r="CF223">
        <f t="shared" si="51"/>
        <v>6643</v>
      </c>
      <c r="CG223">
        <f t="shared" si="52"/>
        <v>4870</v>
      </c>
      <c r="CH223">
        <f t="shared" si="53"/>
        <v>6058</v>
      </c>
      <c r="CZ223" s="88">
        <v>36800</v>
      </c>
      <c r="DA223" s="6">
        <f t="shared" si="42"/>
        <v>11393.055555555555</v>
      </c>
      <c r="DB223" s="6">
        <f t="shared" si="47"/>
        <v>11588.583333333334</v>
      </c>
      <c r="DC223" s="90">
        <f t="shared" si="43"/>
        <v>11624</v>
      </c>
    </row>
    <row r="224" spans="2:107" x14ac:dyDescent="0.3">
      <c r="B224" s="63">
        <v>36831</v>
      </c>
      <c r="C224" t="s">
        <v>441</v>
      </c>
      <c r="D224">
        <v>44</v>
      </c>
      <c r="E224">
        <v>248</v>
      </c>
      <c r="F224">
        <v>281</v>
      </c>
      <c r="G224">
        <v>49</v>
      </c>
      <c r="H224">
        <v>1732</v>
      </c>
      <c r="I224">
        <v>276</v>
      </c>
      <c r="J224">
        <v>38</v>
      </c>
      <c r="K224">
        <v>4</v>
      </c>
      <c r="L224">
        <v>255</v>
      </c>
      <c r="M224">
        <v>103</v>
      </c>
      <c r="N224">
        <v>136</v>
      </c>
      <c r="O224">
        <v>341</v>
      </c>
      <c r="P224">
        <v>195</v>
      </c>
      <c r="Q224">
        <v>56</v>
      </c>
      <c r="R224">
        <v>65</v>
      </c>
      <c r="S224">
        <v>74</v>
      </c>
      <c r="T224">
        <v>20</v>
      </c>
      <c r="U224">
        <v>55</v>
      </c>
      <c r="V224">
        <v>19</v>
      </c>
      <c r="W224">
        <v>74</v>
      </c>
      <c r="X224">
        <v>66</v>
      </c>
      <c r="Y224">
        <v>121</v>
      </c>
      <c r="Z224">
        <v>139</v>
      </c>
      <c r="AA224">
        <v>33</v>
      </c>
      <c r="AB224">
        <v>78</v>
      </c>
      <c r="AC224">
        <v>172</v>
      </c>
      <c r="AD224">
        <v>42</v>
      </c>
      <c r="AE224">
        <v>225</v>
      </c>
      <c r="AF224">
        <v>20</v>
      </c>
      <c r="AG224">
        <v>75</v>
      </c>
      <c r="AH224">
        <v>90</v>
      </c>
      <c r="AI224">
        <v>122</v>
      </c>
      <c r="AJ224">
        <v>66</v>
      </c>
      <c r="AK224">
        <v>24</v>
      </c>
      <c r="AL224">
        <v>123</v>
      </c>
      <c r="AM224">
        <v>67</v>
      </c>
      <c r="AN224">
        <v>1183</v>
      </c>
      <c r="AO224">
        <v>106</v>
      </c>
      <c r="AP224">
        <v>9</v>
      </c>
      <c r="AQ224">
        <v>31</v>
      </c>
      <c r="AR224">
        <v>20</v>
      </c>
      <c r="AS224">
        <v>73</v>
      </c>
      <c r="AT224">
        <v>425</v>
      </c>
      <c r="AU224">
        <v>168</v>
      </c>
      <c r="AV224">
        <v>12</v>
      </c>
      <c r="AW224">
        <v>127</v>
      </c>
      <c r="AX224">
        <v>238</v>
      </c>
      <c r="AY224">
        <v>16</v>
      </c>
      <c r="AZ224">
        <v>100</v>
      </c>
      <c r="BA224">
        <v>51</v>
      </c>
      <c r="BB224">
        <v>7</v>
      </c>
      <c r="BC224">
        <v>13</v>
      </c>
      <c r="BD224">
        <v>92</v>
      </c>
      <c r="BE224">
        <v>0</v>
      </c>
      <c r="BF224">
        <v>0</v>
      </c>
      <c r="BG224">
        <v>1</v>
      </c>
      <c r="BH224">
        <v>1</v>
      </c>
      <c r="BI224">
        <v>36</v>
      </c>
      <c r="BJ224">
        <v>0</v>
      </c>
      <c r="BK224">
        <v>11</v>
      </c>
      <c r="BL224">
        <v>1</v>
      </c>
      <c r="BM224">
        <v>0</v>
      </c>
      <c r="BN224">
        <v>0</v>
      </c>
      <c r="BO224" s="30">
        <f t="shared" si="44"/>
        <v>155</v>
      </c>
      <c r="BP224">
        <v>29</v>
      </c>
      <c r="BQ224" s="30">
        <f t="shared" si="45"/>
        <v>402</v>
      </c>
      <c r="BR224" s="24">
        <v>8680</v>
      </c>
      <c r="BS224" s="30">
        <f t="shared" si="46"/>
        <v>8680</v>
      </c>
      <c r="BT224" s="30">
        <v>0</v>
      </c>
      <c r="BU224" s="57">
        <v>36862</v>
      </c>
      <c r="BW224">
        <f t="shared" si="48"/>
        <v>139952</v>
      </c>
      <c r="BX224" s="25">
        <f t="shared" si="55"/>
        <v>0.11582220450468417</v>
      </c>
      <c r="BY224" s="6">
        <v>3815</v>
      </c>
      <c r="BZ224">
        <f t="shared" si="54"/>
        <v>4865</v>
      </c>
      <c r="CA224">
        <f t="shared" si="41"/>
        <v>53110</v>
      </c>
      <c r="CD224">
        <f t="shared" si="49"/>
        <v>26315</v>
      </c>
      <c r="CE224">
        <f t="shared" si="50"/>
        <v>19306</v>
      </c>
      <c r="CF224">
        <f t="shared" si="51"/>
        <v>6705</v>
      </c>
      <c r="CG224">
        <f t="shared" si="52"/>
        <v>4926</v>
      </c>
      <c r="CH224">
        <f t="shared" si="53"/>
        <v>6085</v>
      </c>
      <c r="CZ224" s="88">
        <v>36831</v>
      </c>
      <c r="DA224" s="6">
        <f t="shared" si="42"/>
        <v>11291.305555555555</v>
      </c>
      <c r="DB224" s="6">
        <f t="shared" si="47"/>
        <v>11662.666666666666</v>
      </c>
      <c r="DC224" s="90">
        <f t="shared" si="43"/>
        <v>8680</v>
      </c>
    </row>
    <row r="225" spans="2:107" x14ac:dyDescent="0.3">
      <c r="B225" s="63">
        <v>36861</v>
      </c>
      <c r="C225" t="s">
        <v>442</v>
      </c>
      <c r="D225">
        <v>41</v>
      </c>
      <c r="E225">
        <v>209</v>
      </c>
      <c r="F225">
        <v>290</v>
      </c>
      <c r="G225">
        <v>44</v>
      </c>
      <c r="H225">
        <v>1582</v>
      </c>
      <c r="I225">
        <v>235</v>
      </c>
      <c r="J225">
        <v>40</v>
      </c>
      <c r="K225">
        <v>9</v>
      </c>
      <c r="L225">
        <v>218</v>
      </c>
      <c r="M225">
        <v>121</v>
      </c>
      <c r="N225">
        <v>142</v>
      </c>
      <c r="O225">
        <v>329</v>
      </c>
      <c r="P225">
        <v>185</v>
      </c>
      <c r="Q225">
        <v>64</v>
      </c>
      <c r="R225">
        <v>51</v>
      </c>
      <c r="S225">
        <v>80</v>
      </c>
      <c r="T225">
        <v>35</v>
      </c>
      <c r="U225">
        <v>50</v>
      </c>
      <c r="V225">
        <v>10</v>
      </c>
      <c r="W225">
        <v>71</v>
      </c>
      <c r="X225">
        <v>65</v>
      </c>
      <c r="Y225">
        <v>152</v>
      </c>
      <c r="Z225">
        <v>102</v>
      </c>
      <c r="AA225">
        <v>21</v>
      </c>
      <c r="AB225">
        <v>71</v>
      </c>
      <c r="AC225">
        <v>181</v>
      </c>
      <c r="AD225">
        <v>33</v>
      </c>
      <c r="AE225">
        <v>222</v>
      </c>
      <c r="AF225">
        <v>17</v>
      </c>
      <c r="AG225">
        <v>78</v>
      </c>
      <c r="AH225">
        <v>75</v>
      </c>
      <c r="AI225">
        <v>164</v>
      </c>
      <c r="AJ225">
        <v>82</v>
      </c>
      <c r="AK225">
        <v>28</v>
      </c>
      <c r="AL225">
        <v>115</v>
      </c>
      <c r="AM225">
        <v>74</v>
      </c>
      <c r="AN225">
        <v>1184</v>
      </c>
      <c r="AO225">
        <v>90</v>
      </c>
      <c r="AP225">
        <v>8</v>
      </c>
      <c r="AQ225">
        <v>38</v>
      </c>
      <c r="AR225">
        <v>26</v>
      </c>
      <c r="AS225">
        <v>84</v>
      </c>
      <c r="AT225">
        <v>389</v>
      </c>
      <c r="AU225">
        <v>166</v>
      </c>
      <c r="AV225">
        <v>11</v>
      </c>
      <c r="AW225">
        <v>122</v>
      </c>
      <c r="AX225">
        <v>228</v>
      </c>
      <c r="AY225">
        <v>5</v>
      </c>
      <c r="AZ225">
        <v>79</v>
      </c>
      <c r="BA225">
        <v>41</v>
      </c>
      <c r="BB225">
        <v>8</v>
      </c>
      <c r="BC225">
        <v>20</v>
      </c>
      <c r="BD225">
        <v>103</v>
      </c>
      <c r="BE225">
        <v>0</v>
      </c>
      <c r="BF225">
        <v>0</v>
      </c>
      <c r="BG225">
        <v>0</v>
      </c>
      <c r="BH225">
        <v>4</v>
      </c>
      <c r="BI225">
        <v>34</v>
      </c>
      <c r="BJ225">
        <v>0</v>
      </c>
      <c r="BK225">
        <v>12</v>
      </c>
      <c r="BL225">
        <v>4</v>
      </c>
      <c r="BM225">
        <v>0</v>
      </c>
      <c r="BN225">
        <v>0</v>
      </c>
      <c r="BO225" s="30">
        <f t="shared" si="44"/>
        <v>177</v>
      </c>
      <c r="BP225">
        <v>46</v>
      </c>
      <c r="BQ225" s="30">
        <f t="shared" si="45"/>
        <v>344</v>
      </c>
      <c r="BR225" s="24">
        <v>8332</v>
      </c>
      <c r="BS225" s="30">
        <f t="shared" si="46"/>
        <v>8332</v>
      </c>
      <c r="BT225" s="30">
        <v>0</v>
      </c>
      <c r="BU225" s="57">
        <v>36890</v>
      </c>
      <c r="BW225">
        <f t="shared" si="48"/>
        <v>140732</v>
      </c>
      <c r="BX225" s="25">
        <f t="shared" si="55"/>
        <v>0.12651388410831932</v>
      </c>
      <c r="BY225" s="6">
        <v>9005</v>
      </c>
      <c r="BZ225">
        <f t="shared" si="54"/>
        <v>-673</v>
      </c>
      <c r="CA225">
        <f t="shared" si="41"/>
        <v>51304</v>
      </c>
      <c r="CD225">
        <f t="shared" si="49"/>
        <v>26415</v>
      </c>
      <c r="CE225">
        <f t="shared" si="50"/>
        <v>19570</v>
      </c>
      <c r="CF225">
        <f t="shared" si="51"/>
        <v>6793</v>
      </c>
      <c r="CG225">
        <f t="shared" si="52"/>
        <v>4991</v>
      </c>
      <c r="CH225">
        <f t="shared" si="53"/>
        <v>6096</v>
      </c>
      <c r="CZ225" s="88">
        <v>36861</v>
      </c>
      <c r="DA225" s="6">
        <f t="shared" si="42"/>
        <v>11345.75</v>
      </c>
      <c r="DB225" s="6">
        <f t="shared" si="47"/>
        <v>11727.666666666666</v>
      </c>
      <c r="DC225" s="90">
        <f t="shared" si="43"/>
        <v>8332</v>
      </c>
    </row>
    <row r="226" spans="2:107" x14ac:dyDescent="0.3">
      <c r="B226" s="63">
        <v>36892</v>
      </c>
      <c r="C226" t="s">
        <v>443</v>
      </c>
      <c r="D226">
        <v>107</v>
      </c>
      <c r="E226">
        <v>462</v>
      </c>
      <c r="F226">
        <v>648</v>
      </c>
      <c r="G226">
        <v>102</v>
      </c>
      <c r="H226">
        <v>3503</v>
      </c>
      <c r="I226">
        <v>533</v>
      </c>
      <c r="J226">
        <v>81</v>
      </c>
      <c r="K226">
        <v>20</v>
      </c>
      <c r="L226">
        <v>502</v>
      </c>
      <c r="M226">
        <v>255</v>
      </c>
      <c r="N226">
        <v>305</v>
      </c>
      <c r="O226">
        <v>782</v>
      </c>
      <c r="P226">
        <v>404</v>
      </c>
      <c r="Q226">
        <v>135</v>
      </c>
      <c r="R226">
        <v>113</v>
      </c>
      <c r="S226">
        <v>148</v>
      </c>
      <c r="T226">
        <v>64</v>
      </c>
      <c r="U226">
        <v>97</v>
      </c>
      <c r="V226">
        <v>28</v>
      </c>
      <c r="W226">
        <v>147</v>
      </c>
      <c r="X226">
        <v>137</v>
      </c>
      <c r="Y226">
        <v>304</v>
      </c>
      <c r="Z226">
        <v>221</v>
      </c>
      <c r="AA226">
        <v>46</v>
      </c>
      <c r="AB226">
        <v>176</v>
      </c>
      <c r="AC226">
        <v>397</v>
      </c>
      <c r="AD226">
        <v>80</v>
      </c>
      <c r="AE226">
        <v>450</v>
      </c>
      <c r="AF226">
        <v>47</v>
      </c>
      <c r="AG226">
        <v>153</v>
      </c>
      <c r="AH226">
        <v>182</v>
      </c>
      <c r="AI226">
        <v>338</v>
      </c>
      <c r="AJ226">
        <v>188</v>
      </c>
      <c r="AK226">
        <v>60</v>
      </c>
      <c r="AL226">
        <v>268</v>
      </c>
      <c r="AM226">
        <v>169</v>
      </c>
      <c r="AN226">
        <v>2511</v>
      </c>
      <c r="AO226">
        <v>196</v>
      </c>
      <c r="AP226">
        <v>22</v>
      </c>
      <c r="AQ226">
        <v>85</v>
      </c>
      <c r="AR226">
        <v>60</v>
      </c>
      <c r="AS226">
        <v>165</v>
      </c>
      <c r="AT226">
        <v>859</v>
      </c>
      <c r="AU226">
        <v>401</v>
      </c>
      <c r="AV226">
        <v>17</v>
      </c>
      <c r="AW226">
        <v>290</v>
      </c>
      <c r="AX226">
        <v>504</v>
      </c>
      <c r="AY226">
        <v>12</v>
      </c>
      <c r="AZ226">
        <v>163</v>
      </c>
      <c r="BA226">
        <v>88</v>
      </c>
      <c r="BB226">
        <v>14</v>
      </c>
      <c r="BC226">
        <v>44</v>
      </c>
      <c r="BD226">
        <v>229</v>
      </c>
      <c r="BE226">
        <v>0</v>
      </c>
      <c r="BF226">
        <v>0</v>
      </c>
      <c r="BG226">
        <v>0</v>
      </c>
      <c r="BH226">
        <v>6</v>
      </c>
      <c r="BI226">
        <v>70</v>
      </c>
      <c r="BJ226">
        <v>0</v>
      </c>
      <c r="BK226">
        <v>23</v>
      </c>
      <c r="BL226">
        <v>6</v>
      </c>
      <c r="BM226">
        <v>0</v>
      </c>
      <c r="BN226">
        <v>0</v>
      </c>
      <c r="BO226" s="30">
        <f t="shared" si="44"/>
        <v>378</v>
      </c>
      <c r="BP226">
        <v>75</v>
      </c>
      <c r="BQ226" s="30">
        <f t="shared" si="45"/>
        <v>712</v>
      </c>
      <c r="BR226" s="24">
        <v>18204</v>
      </c>
      <c r="BS226" s="30">
        <f t="shared" si="46"/>
        <v>18204</v>
      </c>
      <c r="BT226" s="30">
        <v>0</v>
      </c>
      <c r="BU226" s="57">
        <v>36925</v>
      </c>
      <c r="BW226">
        <f t="shared" si="48"/>
        <v>143338</v>
      </c>
      <c r="BX226" s="25">
        <f t="shared" si="55"/>
        <v>0.12422842532098288</v>
      </c>
      <c r="BY226" s="6">
        <v>6713</v>
      </c>
      <c r="BZ226">
        <f t="shared" si="54"/>
        <v>11491</v>
      </c>
      <c r="CA226">
        <f t="shared" si="41"/>
        <v>54235</v>
      </c>
      <c r="CD226">
        <f t="shared" si="49"/>
        <v>26995</v>
      </c>
      <c r="CE226">
        <f t="shared" si="50"/>
        <v>19781</v>
      </c>
      <c r="CF226">
        <f t="shared" si="51"/>
        <v>6942</v>
      </c>
      <c r="CG226">
        <f t="shared" si="52"/>
        <v>5122</v>
      </c>
      <c r="CH226">
        <f t="shared" si="53"/>
        <v>6119</v>
      </c>
      <c r="CZ226" s="88">
        <v>36892</v>
      </c>
      <c r="DA226" s="6">
        <f t="shared" si="42"/>
        <v>11379.166666666666</v>
      </c>
      <c r="DB226" s="6">
        <f t="shared" si="47"/>
        <v>11944.833333333334</v>
      </c>
      <c r="DC226" s="90">
        <f t="shared" si="43"/>
        <v>18204</v>
      </c>
    </row>
    <row r="227" spans="2:107" x14ac:dyDescent="0.3">
      <c r="B227" s="63">
        <v>36923</v>
      </c>
      <c r="C227" t="s">
        <v>444</v>
      </c>
      <c r="D227">
        <v>53</v>
      </c>
      <c r="E227">
        <v>237</v>
      </c>
      <c r="F227">
        <v>305</v>
      </c>
      <c r="G227">
        <v>41</v>
      </c>
      <c r="H227">
        <v>1746</v>
      </c>
      <c r="I227">
        <v>269</v>
      </c>
      <c r="J227">
        <v>38</v>
      </c>
      <c r="K227">
        <v>10</v>
      </c>
      <c r="L227">
        <v>268</v>
      </c>
      <c r="M227">
        <v>112</v>
      </c>
      <c r="N227">
        <v>139</v>
      </c>
      <c r="O227">
        <v>418</v>
      </c>
      <c r="P227">
        <v>183</v>
      </c>
      <c r="Q227">
        <v>67</v>
      </c>
      <c r="R227">
        <v>76</v>
      </c>
      <c r="S227">
        <v>75</v>
      </c>
      <c r="T227">
        <v>39</v>
      </c>
      <c r="U227">
        <v>43</v>
      </c>
      <c r="V227">
        <v>15</v>
      </c>
      <c r="W227">
        <v>66</v>
      </c>
      <c r="X227">
        <v>80</v>
      </c>
      <c r="Y227">
        <v>137</v>
      </c>
      <c r="Z227">
        <v>130</v>
      </c>
      <c r="AA227">
        <v>30</v>
      </c>
      <c r="AB227">
        <v>81</v>
      </c>
      <c r="AC227">
        <v>239</v>
      </c>
      <c r="AD227">
        <v>35</v>
      </c>
      <c r="AE227">
        <v>237</v>
      </c>
      <c r="AF227">
        <v>29</v>
      </c>
      <c r="AG227">
        <v>71</v>
      </c>
      <c r="AH227">
        <v>77</v>
      </c>
      <c r="AI227">
        <v>149</v>
      </c>
      <c r="AJ227">
        <v>109</v>
      </c>
      <c r="AK227">
        <v>27</v>
      </c>
      <c r="AL227">
        <v>130</v>
      </c>
      <c r="AM227">
        <v>84</v>
      </c>
      <c r="AN227">
        <v>1231</v>
      </c>
      <c r="AO227">
        <v>103</v>
      </c>
      <c r="AP227">
        <v>12</v>
      </c>
      <c r="AQ227">
        <v>45</v>
      </c>
      <c r="AR227">
        <v>42</v>
      </c>
      <c r="AS227">
        <v>73</v>
      </c>
      <c r="AT227">
        <v>483</v>
      </c>
      <c r="AU227">
        <v>184</v>
      </c>
      <c r="AV227">
        <v>14</v>
      </c>
      <c r="AW227">
        <v>162</v>
      </c>
      <c r="AX227">
        <v>280</v>
      </c>
      <c r="AY227">
        <v>12</v>
      </c>
      <c r="AZ227">
        <v>103</v>
      </c>
      <c r="BA227">
        <v>25</v>
      </c>
      <c r="BB227">
        <v>13</v>
      </c>
      <c r="BC227">
        <v>30</v>
      </c>
      <c r="BD227">
        <v>107</v>
      </c>
      <c r="BE227">
        <v>0</v>
      </c>
      <c r="BF227">
        <v>0</v>
      </c>
      <c r="BG227">
        <v>1</v>
      </c>
      <c r="BH227">
        <v>0</v>
      </c>
      <c r="BI227">
        <v>25</v>
      </c>
      <c r="BJ227">
        <v>0</v>
      </c>
      <c r="BK227">
        <v>11</v>
      </c>
      <c r="BL227">
        <v>6</v>
      </c>
      <c r="BM227">
        <v>0</v>
      </c>
      <c r="BN227">
        <v>0</v>
      </c>
      <c r="BO227" s="30">
        <f t="shared" si="44"/>
        <v>180</v>
      </c>
      <c r="BP227">
        <v>27</v>
      </c>
      <c r="BQ227" s="30">
        <f t="shared" si="45"/>
        <v>375</v>
      </c>
      <c r="BR227" s="24">
        <v>9209</v>
      </c>
      <c r="BS227" s="30">
        <f t="shared" si="46"/>
        <v>9209</v>
      </c>
      <c r="BT227" s="30">
        <v>0</v>
      </c>
      <c r="BU227" s="57">
        <v>36946</v>
      </c>
      <c r="BW227">
        <f t="shared" si="48"/>
        <v>142359</v>
      </c>
      <c r="BX227" s="25">
        <f t="shared" si="55"/>
        <v>0.11281433942795505</v>
      </c>
      <c r="BY227" s="6">
        <v>4513</v>
      </c>
      <c r="BZ227">
        <f t="shared" si="54"/>
        <v>4696</v>
      </c>
      <c r="CA227">
        <f t="shared" si="41"/>
        <v>57329</v>
      </c>
      <c r="CD227">
        <f t="shared" si="49"/>
        <v>26851</v>
      </c>
      <c r="CE227">
        <f t="shared" si="50"/>
        <v>19519</v>
      </c>
      <c r="CF227">
        <f t="shared" si="51"/>
        <v>6948</v>
      </c>
      <c r="CG227">
        <f t="shared" si="52"/>
        <v>5089</v>
      </c>
      <c r="CH227">
        <f t="shared" si="53"/>
        <v>6090</v>
      </c>
      <c r="CZ227" s="88">
        <v>36923</v>
      </c>
      <c r="DA227" s="6">
        <f t="shared" si="42"/>
        <v>11334.25</v>
      </c>
      <c r="DB227" s="6">
        <f t="shared" si="47"/>
        <v>11863.25</v>
      </c>
      <c r="DC227" s="90">
        <f t="shared" si="43"/>
        <v>9209</v>
      </c>
    </row>
    <row r="228" spans="2:107" x14ac:dyDescent="0.3">
      <c r="B228" s="63">
        <v>36951</v>
      </c>
      <c r="C228" t="s">
        <v>445</v>
      </c>
      <c r="D228">
        <v>93</v>
      </c>
      <c r="E228">
        <v>335</v>
      </c>
      <c r="F228">
        <v>437</v>
      </c>
      <c r="G228">
        <v>76</v>
      </c>
      <c r="H228">
        <v>2443</v>
      </c>
      <c r="I228">
        <v>407</v>
      </c>
      <c r="J228">
        <v>50</v>
      </c>
      <c r="K228">
        <v>17</v>
      </c>
      <c r="L228">
        <v>389</v>
      </c>
      <c r="M228">
        <v>175</v>
      </c>
      <c r="N228">
        <v>207</v>
      </c>
      <c r="O228">
        <v>556</v>
      </c>
      <c r="P228">
        <v>231</v>
      </c>
      <c r="Q228">
        <v>117</v>
      </c>
      <c r="R228">
        <v>76</v>
      </c>
      <c r="S228">
        <v>102</v>
      </c>
      <c r="T228">
        <v>60</v>
      </c>
      <c r="U228">
        <v>77</v>
      </c>
      <c r="V228">
        <v>36</v>
      </c>
      <c r="W228">
        <v>90</v>
      </c>
      <c r="X228">
        <v>90</v>
      </c>
      <c r="Y228">
        <v>183</v>
      </c>
      <c r="Z228">
        <v>132</v>
      </c>
      <c r="AA228">
        <v>39</v>
      </c>
      <c r="AB228">
        <v>137</v>
      </c>
      <c r="AC228">
        <v>282</v>
      </c>
      <c r="AD228">
        <v>57</v>
      </c>
      <c r="AE228">
        <v>278</v>
      </c>
      <c r="AF228">
        <v>36</v>
      </c>
      <c r="AG228">
        <v>82</v>
      </c>
      <c r="AH228">
        <v>135</v>
      </c>
      <c r="AI228">
        <v>192</v>
      </c>
      <c r="AJ228">
        <v>142</v>
      </c>
      <c r="AK228">
        <v>47</v>
      </c>
      <c r="AL228">
        <v>167</v>
      </c>
      <c r="AM228">
        <v>87</v>
      </c>
      <c r="AN228">
        <v>1733</v>
      </c>
      <c r="AO228">
        <v>127</v>
      </c>
      <c r="AP228">
        <v>11</v>
      </c>
      <c r="AQ228">
        <v>77</v>
      </c>
      <c r="AR228">
        <v>48</v>
      </c>
      <c r="AS228">
        <v>117</v>
      </c>
      <c r="AT228">
        <v>602</v>
      </c>
      <c r="AU228">
        <v>266</v>
      </c>
      <c r="AV228">
        <v>14</v>
      </c>
      <c r="AW228">
        <v>181</v>
      </c>
      <c r="AX228">
        <v>301</v>
      </c>
      <c r="AY228">
        <v>14</v>
      </c>
      <c r="AZ228">
        <v>128</v>
      </c>
      <c r="BA228">
        <v>63</v>
      </c>
      <c r="BB228">
        <v>12</v>
      </c>
      <c r="BC228">
        <v>22</v>
      </c>
      <c r="BD228">
        <v>150</v>
      </c>
      <c r="BE228">
        <v>0</v>
      </c>
      <c r="BF228">
        <v>0</v>
      </c>
      <c r="BG228">
        <v>0</v>
      </c>
      <c r="BH228">
        <v>2</v>
      </c>
      <c r="BI228">
        <v>25</v>
      </c>
      <c r="BJ228">
        <v>0</v>
      </c>
      <c r="BK228">
        <v>16</v>
      </c>
      <c r="BL228">
        <v>6</v>
      </c>
      <c r="BM228">
        <v>0</v>
      </c>
      <c r="BN228">
        <v>0</v>
      </c>
      <c r="BO228" s="30">
        <f t="shared" si="44"/>
        <v>221</v>
      </c>
      <c r="BP228">
        <v>44</v>
      </c>
      <c r="BQ228" s="30">
        <f t="shared" si="45"/>
        <v>591</v>
      </c>
      <c r="BR228" s="24">
        <v>12610</v>
      </c>
      <c r="BS228" s="30">
        <f t="shared" si="46"/>
        <v>12610</v>
      </c>
      <c r="BT228" s="30">
        <v>0</v>
      </c>
      <c r="BU228" s="57">
        <v>36981</v>
      </c>
      <c r="BW228">
        <f t="shared" si="48"/>
        <v>144523</v>
      </c>
      <c r="BX228" s="25">
        <f t="shared" si="55"/>
        <v>0.12428139124211368</v>
      </c>
      <c r="BY228" s="6">
        <v>7590</v>
      </c>
      <c r="BZ228">
        <f t="shared" si="54"/>
        <v>5020</v>
      </c>
      <c r="CA228">
        <f t="shared" ref="CA228:CA255" si="56">SUM(BZ217:BZ228)</f>
        <v>58207</v>
      </c>
      <c r="CD228">
        <f t="shared" si="49"/>
        <v>27352</v>
      </c>
      <c r="CE228">
        <f t="shared" si="50"/>
        <v>19720</v>
      </c>
      <c r="CF228">
        <f t="shared" si="51"/>
        <v>7080</v>
      </c>
      <c r="CG228">
        <f t="shared" si="52"/>
        <v>5180</v>
      </c>
      <c r="CH228">
        <f t="shared" si="53"/>
        <v>6143</v>
      </c>
      <c r="CZ228" s="88">
        <v>36951</v>
      </c>
      <c r="DA228" s="6">
        <f t="shared" si="42"/>
        <v>11376.638888888889</v>
      </c>
      <c r="DB228" s="6">
        <f t="shared" si="47"/>
        <v>12043.583333333334</v>
      </c>
      <c r="DC228" s="90">
        <f t="shared" si="43"/>
        <v>12610</v>
      </c>
    </row>
    <row r="229" spans="2:107" x14ac:dyDescent="0.3">
      <c r="B229" s="63">
        <v>36982</v>
      </c>
      <c r="C229" t="s">
        <v>446</v>
      </c>
      <c r="D229">
        <v>48</v>
      </c>
      <c r="E229">
        <v>228</v>
      </c>
      <c r="F229">
        <v>300</v>
      </c>
      <c r="G229">
        <v>62</v>
      </c>
      <c r="H229">
        <v>1909</v>
      </c>
      <c r="I229">
        <v>311</v>
      </c>
      <c r="J229">
        <v>42</v>
      </c>
      <c r="K229">
        <v>10</v>
      </c>
      <c r="L229">
        <v>279</v>
      </c>
      <c r="M229">
        <v>142</v>
      </c>
      <c r="N229">
        <v>167</v>
      </c>
      <c r="O229">
        <v>444</v>
      </c>
      <c r="P229">
        <v>214</v>
      </c>
      <c r="Q229">
        <v>64</v>
      </c>
      <c r="R229">
        <v>61</v>
      </c>
      <c r="S229">
        <v>59</v>
      </c>
      <c r="T229">
        <v>45</v>
      </c>
      <c r="U229">
        <v>51</v>
      </c>
      <c r="V229">
        <v>15</v>
      </c>
      <c r="W229">
        <v>82</v>
      </c>
      <c r="X229">
        <v>79</v>
      </c>
      <c r="Y229">
        <v>141</v>
      </c>
      <c r="Z229">
        <v>113</v>
      </c>
      <c r="AA229">
        <v>25</v>
      </c>
      <c r="AB229">
        <v>112</v>
      </c>
      <c r="AC229">
        <v>236</v>
      </c>
      <c r="AD229">
        <v>46</v>
      </c>
      <c r="AE229">
        <v>258</v>
      </c>
      <c r="AF229">
        <v>28</v>
      </c>
      <c r="AG229">
        <v>56</v>
      </c>
      <c r="AH229">
        <v>90</v>
      </c>
      <c r="AI229">
        <v>162</v>
      </c>
      <c r="AJ229">
        <v>100</v>
      </c>
      <c r="AK229">
        <v>30</v>
      </c>
      <c r="AL229">
        <v>124</v>
      </c>
      <c r="AM229">
        <v>72</v>
      </c>
      <c r="AN229">
        <v>1413</v>
      </c>
      <c r="AO229">
        <v>105</v>
      </c>
      <c r="AP229">
        <v>14</v>
      </c>
      <c r="AQ229">
        <v>77</v>
      </c>
      <c r="AR229">
        <v>54</v>
      </c>
      <c r="AS229">
        <v>82</v>
      </c>
      <c r="AT229">
        <v>464</v>
      </c>
      <c r="AU229">
        <v>191</v>
      </c>
      <c r="AV229">
        <v>11</v>
      </c>
      <c r="AW229">
        <v>121</v>
      </c>
      <c r="AX229">
        <v>208</v>
      </c>
      <c r="AY229">
        <v>11</v>
      </c>
      <c r="AZ229">
        <v>103</v>
      </c>
      <c r="BA229">
        <v>47</v>
      </c>
      <c r="BB229">
        <v>9</v>
      </c>
      <c r="BC229">
        <v>27</v>
      </c>
      <c r="BD229">
        <v>152</v>
      </c>
      <c r="BE229">
        <v>0</v>
      </c>
      <c r="BF229">
        <v>0</v>
      </c>
      <c r="BG229">
        <v>0</v>
      </c>
      <c r="BH229">
        <v>2</v>
      </c>
      <c r="BI229">
        <v>29</v>
      </c>
      <c r="BJ229">
        <v>10</v>
      </c>
      <c r="BK229">
        <v>0</v>
      </c>
      <c r="BL229">
        <v>3</v>
      </c>
      <c r="BM229">
        <v>0</v>
      </c>
      <c r="BN229">
        <v>0</v>
      </c>
      <c r="BO229" s="30">
        <f t="shared" si="44"/>
        <v>223</v>
      </c>
      <c r="BP229">
        <v>40</v>
      </c>
      <c r="BQ229" s="30">
        <f t="shared" si="45"/>
        <v>406</v>
      </c>
      <c r="BR229" s="24">
        <v>9784</v>
      </c>
      <c r="BS229" s="30">
        <f t="shared" si="46"/>
        <v>9784</v>
      </c>
      <c r="BT229" s="30">
        <v>0</v>
      </c>
      <c r="BU229" s="57">
        <v>37009</v>
      </c>
      <c r="BW229">
        <f t="shared" si="48"/>
        <v>141758</v>
      </c>
      <c r="BX229" s="25">
        <f t="shared" si="55"/>
        <v>7.5276484063291793E-2</v>
      </c>
      <c r="BY229" s="6">
        <v>7230</v>
      </c>
      <c r="BZ229">
        <f t="shared" si="54"/>
        <v>2554</v>
      </c>
      <c r="CA229">
        <f t="shared" si="56"/>
        <v>55103</v>
      </c>
      <c r="CD229">
        <f t="shared" si="49"/>
        <v>26918</v>
      </c>
      <c r="CE229">
        <f t="shared" si="50"/>
        <v>19221</v>
      </c>
      <c r="CF229">
        <f t="shared" si="51"/>
        <v>6943</v>
      </c>
      <c r="CG229">
        <f t="shared" si="52"/>
        <v>5020</v>
      </c>
      <c r="CH229">
        <f t="shared" si="53"/>
        <v>6020</v>
      </c>
      <c r="CZ229" s="88">
        <v>36982</v>
      </c>
      <c r="DA229" s="6">
        <f t="shared" si="42"/>
        <v>11365.111111111111</v>
      </c>
      <c r="DB229" s="6">
        <f t="shared" si="47"/>
        <v>11813.166666666666</v>
      </c>
      <c r="DC229" s="90">
        <f t="shared" si="43"/>
        <v>9784</v>
      </c>
    </row>
    <row r="230" spans="2:107" x14ac:dyDescent="0.3">
      <c r="B230" s="63">
        <v>37012</v>
      </c>
      <c r="C230" t="s">
        <v>447</v>
      </c>
      <c r="D230">
        <v>55</v>
      </c>
      <c r="E230">
        <v>211</v>
      </c>
      <c r="F230">
        <v>293</v>
      </c>
      <c r="G230">
        <v>59</v>
      </c>
      <c r="H230">
        <v>1740</v>
      </c>
      <c r="I230">
        <v>290</v>
      </c>
      <c r="J230">
        <v>40</v>
      </c>
      <c r="K230">
        <v>8</v>
      </c>
      <c r="L230">
        <v>284</v>
      </c>
      <c r="M230">
        <v>129</v>
      </c>
      <c r="N230">
        <v>161</v>
      </c>
      <c r="O230">
        <v>395</v>
      </c>
      <c r="P230">
        <v>202</v>
      </c>
      <c r="Q230">
        <v>66</v>
      </c>
      <c r="R230">
        <v>71</v>
      </c>
      <c r="S230">
        <v>91</v>
      </c>
      <c r="T230">
        <v>38</v>
      </c>
      <c r="U230">
        <v>68</v>
      </c>
      <c r="V230">
        <v>15</v>
      </c>
      <c r="W230">
        <v>62</v>
      </c>
      <c r="X230">
        <v>79</v>
      </c>
      <c r="Y230">
        <v>141</v>
      </c>
      <c r="Z230">
        <v>129</v>
      </c>
      <c r="AA230">
        <v>20</v>
      </c>
      <c r="AB230">
        <v>96</v>
      </c>
      <c r="AC230">
        <v>213</v>
      </c>
      <c r="AD230">
        <v>45</v>
      </c>
      <c r="AE230">
        <v>238</v>
      </c>
      <c r="AF230">
        <v>20</v>
      </c>
      <c r="AG230">
        <v>60</v>
      </c>
      <c r="AH230">
        <v>92</v>
      </c>
      <c r="AI230">
        <v>165</v>
      </c>
      <c r="AJ230">
        <v>89</v>
      </c>
      <c r="AK230">
        <v>23</v>
      </c>
      <c r="AL230">
        <v>144</v>
      </c>
      <c r="AM230">
        <v>82</v>
      </c>
      <c r="AN230">
        <v>1279</v>
      </c>
      <c r="AO230">
        <v>97</v>
      </c>
      <c r="AP230">
        <v>8</v>
      </c>
      <c r="AQ230">
        <v>58</v>
      </c>
      <c r="AR230">
        <v>31</v>
      </c>
      <c r="AS230">
        <v>84</v>
      </c>
      <c r="AT230">
        <v>437</v>
      </c>
      <c r="AU230">
        <v>220</v>
      </c>
      <c r="AV230">
        <v>11</v>
      </c>
      <c r="AW230">
        <v>130</v>
      </c>
      <c r="AX230">
        <v>209</v>
      </c>
      <c r="AY230">
        <v>8</v>
      </c>
      <c r="AZ230">
        <v>105</v>
      </c>
      <c r="BA230">
        <v>43</v>
      </c>
      <c r="BB230">
        <v>8</v>
      </c>
      <c r="BC230">
        <v>19</v>
      </c>
      <c r="BD230">
        <v>111</v>
      </c>
      <c r="BE230">
        <v>0</v>
      </c>
      <c r="BF230">
        <v>0</v>
      </c>
      <c r="BG230">
        <v>0</v>
      </c>
      <c r="BH230">
        <v>1</v>
      </c>
      <c r="BI230">
        <v>19</v>
      </c>
      <c r="BJ230">
        <v>6</v>
      </c>
      <c r="BK230">
        <v>6</v>
      </c>
      <c r="BL230">
        <v>3</v>
      </c>
      <c r="BM230">
        <v>0</v>
      </c>
      <c r="BN230">
        <v>0</v>
      </c>
      <c r="BO230" s="30">
        <f t="shared" si="44"/>
        <v>165</v>
      </c>
      <c r="BP230">
        <v>35</v>
      </c>
      <c r="BQ230" s="30">
        <f t="shared" si="45"/>
        <v>392</v>
      </c>
      <c r="BR230" s="24">
        <v>9234</v>
      </c>
      <c r="BS230" s="30">
        <f t="shared" si="46"/>
        <v>9234</v>
      </c>
      <c r="BT230" s="30">
        <v>0</v>
      </c>
      <c r="BU230" s="57">
        <v>37037</v>
      </c>
      <c r="BW230">
        <f t="shared" si="48"/>
        <v>141135</v>
      </c>
      <c r="BX230" s="25">
        <f t="shared" si="55"/>
        <v>8.465262834306797E-2</v>
      </c>
      <c r="BY230" s="6">
        <v>5535</v>
      </c>
      <c r="BZ230">
        <f t="shared" si="54"/>
        <v>3699</v>
      </c>
      <c r="CA230">
        <f t="shared" si="56"/>
        <v>54603</v>
      </c>
      <c r="CD230">
        <f t="shared" si="49"/>
        <v>26848</v>
      </c>
      <c r="CE230">
        <f t="shared" si="50"/>
        <v>19126</v>
      </c>
      <c r="CF230">
        <f t="shared" si="51"/>
        <v>6924</v>
      </c>
      <c r="CG230">
        <f t="shared" si="52"/>
        <v>4899</v>
      </c>
      <c r="CH230">
        <f t="shared" si="53"/>
        <v>5950</v>
      </c>
      <c r="CZ230" s="88">
        <v>37012</v>
      </c>
      <c r="DA230" s="6">
        <f t="shared" si="42"/>
        <v>11272.833333333334</v>
      </c>
      <c r="DB230" s="6">
        <f t="shared" si="47"/>
        <v>11761.25</v>
      </c>
      <c r="DC230" s="90">
        <f t="shared" si="43"/>
        <v>9234</v>
      </c>
    </row>
    <row r="231" spans="2:107" x14ac:dyDescent="0.3">
      <c r="B231" s="63">
        <v>37043</v>
      </c>
      <c r="C231" t="s">
        <v>448</v>
      </c>
      <c r="D231">
        <v>80</v>
      </c>
      <c r="E231">
        <v>268</v>
      </c>
      <c r="F231">
        <v>421</v>
      </c>
      <c r="G231">
        <v>66</v>
      </c>
      <c r="H231">
        <v>2094</v>
      </c>
      <c r="I231">
        <v>409</v>
      </c>
      <c r="J231">
        <v>59</v>
      </c>
      <c r="K231">
        <v>10</v>
      </c>
      <c r="L231">
        <v>328</v>
      </c>
      <c r="M231">
        <v>174</v>
      </c>
      <c r="N231">
        <v>211</v>
      </c>
      <c r="O231">
        <v>571</v>
      </c>
      <c r="P231">
        <v>273</v>
      </c>
      <c r="Q231">
        <v>99</v>
      </c>
      <c r="R231">
        <v>92</v>
      </c>
      <c r="S231">
        <v>121</v>
      </c>
      <c r="T231">
        <v>49</v>
      </c>
      <c r="U231">
        <v>65</v>
      </c>
      <c r="V231">
        <v>34</v>
      </c>
      <c r="W231">
        <v>91</v>
      </c>
      <c r="X231">
        <v>128</v>
      </c>
      <c r="Y231">
        <v>198</v>
      </c>
      <c r="Z231">
        <v>195</v>
      </c>
      <c r="AA231">
        <v>49</v>
      </c>
      <c r="AB231">
        <v>128</v>
      </c>
      <c r="AC231">
        <v>300</v>
      </c>
      <c r="AD231">
        <v>67</v>
      </c>
      <c r="AE231">
        <v>299</v>
      </c>
      <c r="AF231">
        <v>31</v>
      </c>
      <c r="AG231">
        <v>76</v>
      </c>
      <c r="AH231">
        <v>109</v>
      </c>
      <c r="AI231">
        <v>230</v>
      </c>
      <c r="AJ231">
        <v>142</v>
      </c>
      <c r="AK231">
        <v>46</v>
      </c>
      <c r="AL231">
        <v>189</v>
      </c>
      <c r="AM231">
        <v>105</v>
      </c>
      <c r="AN231">
        <v>1581</v>
      </c>
      <c r="AO231">
        <v>143</v>
      </c>
      <c r="AP231">
        <v>19</v>
      </c>
      <c r="AQ231">
        <v>71</v>
      </c>
      <c r="AR231">
        <v>48</v>
      </c>
      <c r="AS231">
        <v>113</v>
      </c>
      <c r="AT231">
        <v>612</v>
      </c>
      <c r="AU231">
        <v>277</v>
      </c>
      <c r="AV231">
        <v>16</v>
      </c>
      <c r="AW231">
        <v>220</v>
      </c>
      <c r="AX231">
        <v>248</v>
      </c>
      <c r="AY231">
        <v>16</v>
      </c>
      <c r="AZ231">
        <v>139</v>
      </c>
      <c r="BA231">
        <v>71</v>
      </c>
      <c r="BB231">
        <v>16</v>
      </c>
      <c r="BC231">
        <v>25</v>
      </c>
      <c r="BD231">
        <v>137</v>
      </c>
      <c r="BE231">
        <v>0</v>
      </c>
      <c r="BF231">
        <v>0</v>
      </c>
      <c r="BG231">
        <v>1</v>
      </c>
      <c r="BH231">
        <v>1</v>
      </c>
      <c r="BI231">
        <v>41</v>
      </c>
      <c r="BJ231">
        <v>0</v>
      </c>
      <c r="BK231">
        <v>12</v>
      </c>
      <c r="BL231">
        <v>5</v>
      </c>
      <c r="BM231">
        <v>1</v>
      </c>
      <c r="BN231">
        <v>0</v>
      </c>
      <c r="BO231" s="30">
        <f t="shared" si="44"/>
        <v>223</v>
      </c>
      <c r="BP231">
        <v>40</v>
      </c>
      <c r="BQ231" s="30">
        <f t="shared" si="45"/>
        <v>565</v>
      </c>
      <c r="BR231" s="24">
        <v>12225</v>
      </c>
      <c r="BS231" s="30">
        <f t="shared" si="46"/>
        <v>12225</v>
      </c>
      <c r="BT231" s="30">
        <v>0</v>
      </c>
      <c r="BU231" s="57">
        <v>37072</v>
      </c>
      <c r="BW231">
        <f t="shared" si="48"/>
        <v>142064</v>
      </c>
      <c r="BX231" s="25">
        <f t="shared" si="55"/>
        <v>7.9554694327292008E-2</v>
      </c>
      <c r="BY231" s="6">
        <v>5541</v>
      </c>
      <c r="BZ231">
        <f t="shared" si="54"/>
        <v>6684</v>
      </c>
      <c r="CA231">
        <f t="shared" si="56"/>
        <v>58026</v>
      </c>
      <c r="CD231">
        <f t="shared" si="49"/>
        <v>26974</v>
      </c>
      <c r="CE231">
        <f t="shared" si="50"/>
        <v>19241</v>
      </c>
      <c r="CF231">
        <f t="shared" si="51"/>
        <v>6959</v>
      </c>
      <c r="CG231">
        <f t="shared" si="52"/>
        <v>4895</v>
      </c>
      <c r="CH231">
        <f t="shared" si="53"/>
        <v>6019</v>
      </c>
      <c r="CZ231" s="88">
        <v>37043</v>
      </c>
      <c r="DA231" s="6">
        <f t="shared" ref="DA231:DA294" si="57">AVERAGE(BS196:BS231)</f>
        <v>11321.055555555555</v>
      </c>
      <c r="DB231" s="6">
        <f t="shared" si="47"/>
        <v>11838.666666666666</v>
      </c>
      <c r="DC231" s="90">
        <f t="shared" ref="DC231:DC294" si="58">BS231</f>
        <v>12225</v>
      </c>
    </row>
    <row r="232" spans="2:107" x14ac:dyDescent="0.3">
      <c r="B232" s="63">
        <v>37073</v>
      </c>
      <c r="C232" t="s">
        <v>462</v>
      </c>
      <c r="D232">
        <v>62</v>
      </c>
      <c r="E232">
        <v>244</v>
      </c>
      <c r="F232">
        <v>384</v>
      </c>
      <c r="G232">
        <v>56</v>
      </c>
      <c r="H232">
        <v>1809</v>
      </c>
      <c r="I232">
        <v>369</v>
      </c>
      <c r="J232">
        <v>58</v>
      </c>
      <c r="K232">
        <v>10</v>
      </c>
      <c r="L232">
        <v>278</v>
      </c>
      <c r="M232">
        <v>129</v>
      </c>
      <c r="N232">
        <v>166</v>
      </c>
      <c r="O232">
        <v>467</v>
      </c>
      <c r="P232">
        <v>227</v>
      </c>
      <c r="Q232">
        <v>111</v>
      </c>
      <c r="R232">
        <v>102</v>
      </c>
      <c r="S232">
        <v>102</v>
      </c>
      <c r="T232">
        <v>45</v>
      </c>
      <c r="U232">
        <v>57</v>
      </c>
      <c r="V232">
        <v>19</v>
      </c>
      <c r="W232">
        <v>111</v>
      </c>
      <c r="X232">
        <v>105</v>
      </c>
      <c r="Y232">
        <v>163</v>
      </c>
      <c r="Z232">
        <v>145</v>
      </c>
      <c r="AA232">
        <v>35</v>
      </c>
      <c r="AB232">
        <v>118</v>
      </c>
      <c r="AC232">
        <v>227</v>
      </c>
      <c r="AD232">
        <v>59</v>
      </c>
      <c r="AE232">
        <v>279</v>
      </c>
      <c r="AF232">
        <v>34</v>
      </c>
      <c r="AG232">
        <v>91</v>
      </c>
      <c r="AH232">
        <v>99</v>
      </c>
      <c r="AI232">
        <v>198</v>
      </c>
      <c r="AJ232">
        <v>115</v>
      </c>
      <c r="AK232">
        <v>29</v>
      </c>
      <c r="AL232">
        <v>158</v>
      </c>
      <c r="AM232">
        <v>107</v>
      </c>
      <c r="AN232">
        <v>1377</v>
      </c>
      <c r="AO232">
        <v>127</v>
      </c>
      <c r="AP232">
        <v>20</v>
      </c>
      <c r="AQ232">
        <v>53</v>
      </c>
      <c r="AR232">
        <v>34</v>
      </c>
      <c r="AS232">
        <v>98</v>
      </c>
      <c r="AT232">
        <v>534</v>
      </c>
      <c r="AU232">
        <v>211</v>
      </c>
      <c r="AV232">
        <v>15</v>
      </c>
      <c r="AW232">
        <v>181</v>
      </c>
      <c r="AX232">
        <v>241</v>
      </c>
      <c r="AY232">
        <v>15</v>
      </c>
      <c r="AZ232">
        <v>94</v>
      </c>
      <c r="BA232">
        <v>54</v>
      </c>
      <c r="BB232">
        <v>19</v>
      </c>
      <c r="BC232">
        <v>32</v>
      </c>
      <c r="BD232">
        <v>104</v>
      </c>
      <c r="BE232">
        <v>0</v>
      </c>
      <c r="BF232">
        <v>0</v>
      </c>
      <c r="BG232">
        <v>0</v>
      </c>
      <c r="BH232">
        <v>2</v>
      </c>
      <c r="BI232">
        <v>37</v>
      </c>
      <c r="BJ232">
        <v>2</v>
      </c>
      <c r="BK232">
        <v>13</v>
      </c>
      <c r="BL232">
        <v>2</v>
      </c>
      <c r="BM232">
        <v>1</v>
      </c>
      <c r="BN232">
        <v>0</v>
      </c>
      <c r="BO232" s="30">
        <f t="shared" si="44"/>
        <v>193</v>
      </c>
      <c r="BP232">
        <v>36</v>
      </c>
      <c r="BQ232" s="30">
        <f t="shared" si="45"/>
        <v>448</v>
      </c>
      <c r="BR232" s="24">
        <v>10518</v>
      </c>
      <c r="BS232" s="30">
        <f t="shared" si="46"/>
        <v>10518</v>
      </c>
      <c r="BT232" s="30">
        <v>0</v>
      </c>
      <c r="BU232" s="57">
        <v>37100</v>
      </c>
      <c r="BW232">
        <f t="shared" si="48"/>
        <v>138646</v>
      </c>
      <c r="BX232" s="25">
        <f t="shared" si="55"/>
        <v>4.8473940530566528E-2</v>
      </c>
      <c r="BY232" s="6">
        <v>6712</v>
      </c>
      <c r="BZ232">
        <f t="shared" si="54"/>
        <v>3806</v>
      </c>
      <c r="CA232">
        <f t="shared" si="56"/>
        <v>53370</v>
      </c>
      <c r="CD232">
        <f t="shared" si="49"/>
        <v>26172</v>
      </c>
      <c r="CE232">
        <f t="shared" si="50"/>
        <v>18725</v>
      </c>
      <c r="CF232">
        <f t="shared" si="51"/>
        <v>6778</v>
      </c>
      <c r="CG232">
        <f t="shared" si="52"/>
        <v>4737</v>
      </c>
      <c r="CH232">
        <f t="shared" si="53"/>
        <v>5951</v>
      </c>
      <c r="CZ232" s="88">
        <v>37073</v>
      </c>
      <c r="DA232" s="6">
        <f t="shared" si="57"/>
        <v>11290.055555555555</v>
      </c>
      <c r="DB232" s="6">
        <f t="shared" si="47"/>
        <v>11553.833333333334</v>
      </c>
      <c r="DC232" s="90">
        <f t="shared" si="58"/>
        <v>10518</v>
      </c>
    </row>
    <row r="233" spans="2:107" x14ac:dyDescent="0.3">
      <c r="B233" s="63">
        <v>37104</v>
      </c>
      <c r="C233" t="s">
        <v>438</v>
      </c>
      <c r="D233">
        <v>64</v>
      </c>
      <c r="E233">
        <v>207</v>
      </c>
      <c r="F233">
        <v>445</v>
      </c>
      <c r="G233">
        <v>55</v>
      </c>
      <c r="H233">
        <v>2029</v>
      </c>
      <c r="I233">
        <v>420</v>
      </c>
      <c r="J233">
        <v>55</v>
      </c>
      <c r="K233">
        <v>7</v>
      </c>
      <c r="L233">
        <v>315</v>
      </c>
      <c r="M233">
        <v>176</v>
      </c>
      <c r="N233">
        <v>168</v>
      </c>
      <c r="O233">
        <v>478</v>
      </c>
      <c r="P233">
        <v>239</v>
      </c>
      <c r="Q233">
        <v>111</v>
      </c>
      <c r="R233">
        <v>89</v>
      </c>
      <c r="S233">
        <v>121</v>
      </c>
      <c r="T233">
        <v>43</v>
      </c>
      <c r="U233">
        <v>85</v>
      </c>
      <c r="V233">
        <v>20</v>
      </c>
      <c r="W233">
        <v>118</v>
      </c>
      <c r="X233">
        <v>128</v>
      </c>
      <c r="Y233">
        <v>199</v>
      </c>
      <c r="Z233">
        <v>157</v>
      </c>
      <c r="AA233">
        <v>32</v>
      </c>
      <c r="AB233">
        <v>125</v>
      </c>
      <c r="AC233">
        <v>265</v>
      </c>
      <c r="AD233">
        <v>66</v>
      </c>
      <c r="AE233">
        <v>321</v>
      </c>
      <c r="AF233">
        <v>27</v>
      </c>
      <c r="AG233">
        <v>75</v>
      </c>
      <c r="AH233">
        <v>129</v>
      </c>
      <c r="AI233">
        <v>193</v>
      </c>
      <c r="AJ233">
        <v>112</v>
      </c>
      <c r="AK233">
        <v>38</v>
      </c>
      <c r="AL233">
        <v>159</v>
      </c>
      <c r="AM233">
        <v>91</v>
      </c>
      <c r="AN233">
        <v>1531</v>
      </c>
      <c r="AO233">
        <v>149</v>
      </c>
      <c r="AP233">
        <v>10</v>
      </c>
      <c r="AQ233">
        <v>68</v>
      </c>
      <c r="AR233">
        <v>38</v>
      </c>
      <c r="AS233">
        <v>100</v>
      </c>
      <c r="AT233">
        <v>592</v>
      </c>
      <c r="AU233">
        <v>282</v>
      </c>
      <c r="AV233">
        <v>26</v>
      </c>
      <c r="AW233">
        <v>200</v>
      </c>
      <c r="AX233">
        <v>251</v>
      </c>
      <c r="AY233">
        <v>19</v>
      </c>
      <c r="AZ233">
        <v>168</v>
      </c>
      <c r="BA233">
        <v>61</v>
      </c>
      <c r="BB233">
        <v>18</v>
      </c>
      <c r="BC233">
        <v>31</v>
      </c>
      <c r="BD233">
        <v>122</v>
      </c>
      <c r="BE233">
        <v>0</v>
      </c>
      <c r="BF233">
        <v>0</v>
      </c>
      <c r="BG233">
        <v>3</v>
      </c>
      <c r="BH233">
        <v>1</v>
      </c>
      <c r="BI233">
        <v>47</v>
      </c>
      <c r="BJ233">
        <v>1</v>
      </c>
      <c r="BK233">
        <v>12</v>
      </c>
      <c r="BL233">
        <v>6</v>
      </c>
      <c r="BM233">
        <v>0</v>
      </c>
      <c r="BN233">
        <v>0</v>
      </c>
      <c r="BO233" s="30">
        <f t="shared" si="44"/>
        <v>223</v>
      </c>
      <c r="BP233">
        <v>42</v>
      </c>
      <c r="BQ233" s="30">
        <f t="shared" si="45"/>
        <v>504</v>
      </c>
      <c r="BR233" s="24">
        <v>11644</v>
      </c>
      <c r="BS233" s="30">
        <f t="shared" si="46"/>
        <v>11644</v>
      </c>
      <c r="BT233" s="30">
        <v>0</v>
      </c>
      <c r="BU233" s="57">
        <v>37128</v>
      </c>
      <c r="BW233">
        <f t="shared" si="48"/>
        <v>138530</v>
      </c>
      <c r="BX233" s="25">
        <f t="shared" si="55"/>
        <v>4.2998366197607218E-2</v>
      </c>
      <c r="BY233" s="6">
        <v>10643</v>
      </c>
      <c r="BZ233">
        <f t="shared" si="54"/>
        <v>1001</v>
      </c>
      <c r="CA233">
        <f t="shared" si="56"/>
        <v>53005</v>
      </c>
      <c r="CD233">
        <f t="shared" si="49"/>
        <v>25943</v>
      </c>
      <c r="CE233">
        <f t="shared" si="50"/>
        <v>18736</v>
      </c>
      <c r="CF233">
        <f t="shared" si="51"/>
        <v>6810</v>
      </c>
      <c r="CG233">
        <f t="shared" si="52"/>
        <v>4757</v>
      </c>
      <c r="CH233">
        <f t="shared" si="53"/>
        <v>5973</v>
      </c>
      <c r="CZ233" s="88">
        <v>37104</v>
      </c>
      <c r="DA233" s="6">
        <f t="shared" si="57"/>
        <v>11209.194444444445</v>
      </c>
      <c r="DB233" s="6">
        <f t="shared" si="47"/>
        <v>11544.166666666666</v>
      </c>
      <c r="DC233" s="90">
        <f t="shared" si="58"/>
        <v>11644</v>
      </c>
    </row>
    <row r="234" spans="2:107" x14ac:dyDescent="0.3">
      <c r="B234" s="63">
        <v>37135</v>
      </c>
      <c r="C234" t="s">
        <v>439</v>
      </c>
      <c r="D234">
        <v>66</v>
      </c>
      <c r="E234">
        <v>349</v>
      </c>
      <c r="F234">
        <v>570</v>
      </c>
      <c r="G234">
        <v>74</v>
      </c>
      <c r="H234">
        <v>2588</v>
      </c>
      <c r="I234">
        <v>500</v>
      </c>
      <c r="J234">
        <v>68</v>
      </c>
      <c r="K234">
        <v>20</v>
      </c>
      <c r="L234">
        <v>386</v>
      </c>
      <c r="M234">
        <v>216</v>
      </c>
      <c r="N234">
        <v>246</v>
      </c>
      <c r="O234">
        <v>605</v>
      </c>
      <c r="P234">
        <v>307</v>
      </c>
      <c r="Q234">
        <v>145</v>
      </c>
      <c r="R234">
        <v>116</v>
      </c>
      <c r="S234">
        <v>141</v>
      </c>
      <c r="T234">
        <v>64</v>
      </c>
      <c r="U234">
        <v>92</v>
      </c>
      <c r="V234">
        <v>36</v>
      </c>
      <c r="W234">
        <v>111</v>
      </c>
      <c r="X234">
        <v>173</v>
      </c>
      <c r="Y234">
        <v>245</v>
      </c>
      <c r="Z234">
        <v>222</v>
      </c>
      <c r="AA234">
        <v>37</v>
      </c>
      <c r="AB234">
        <v>149</v>
      </c>
      <c r="AC234">
        <v>336</v>
      </c>
      <c r="AD234">
        <v>83</v>
      </c>
      <c r="AE234">
        <v>333</v>
      </c>
      <c r="AF234">
        <v>31</v>
      </c>
      <c r="AG234">
        <v>139</v>
      </c>
      <c r="AH234">
        <v>149</v>
      </c>
      <c r="AI234">
        <v>247</v>
      </c>
      <c r="AJ234">
        <v>139</v>
      </c>
      <c r="AK234">
        <v>38</v>
      </c>
      <c r="AL234">
        <v>227</v>
      </c>
      <c r="AM234">
        <v>119</v>
      </c>
      <c r="AN234">
        <v>1943</v>
      </c>
      <c r="AO234">
        <v>173</v>
      </c>
      <c r="AP234">
        <v>21</v>
      </c>
      <c r="AQ234">
        <v>79</v>
      </c>
      <c r="AR234">
        <v>57</v>
      </c>
      <c r="AS234">
        <v>133</v>
      </c>
      <c r="AT234">
        <v>734</v>
      </c>
      <c r="AU234">
        <v>337</v>
      </c>
      <c r="AV234">
        <v>27</v>
      </c>
      <c r="AW234">
        <v>264</v>
      </c>
      <c r="AX234">
        <v>292</v>
      </c>
      <c r="AY234">
        <v>25</v>
      </c>
      <c r="AZ234">
        <v>191</v>
      </c>
      <c r="BA234">
        <v>74</v>
      </c>
      <c r="BB234">
        <v>15</v>
      </c>
      <c r="BC234">
        <v>23</v>
      </c>
      <c r="BD234">
        <v>162</v>
      </c>
      <c r="BE234">
        <v>0</v>
      </c>
      <c r="BF234">
        <v>0</v>
      </c>
      <c r="BG234">
        <v>0</v>
      </c>
      <c r="BH234">
        <v>4</v>
      </c>
      <c r="BI234">
        <v>39</v>
      </c>
      <c r="BJ234">
        <v>0</v>
      </c>
      <c r="BK234">
        <v>16</v>
      </c>
      <c r="BL234">
        <v>8</v>
      </c>
      <c r="BM234">
        <v>0</v>
      </c>
      <c r="BN234">
        <v>0</v>
      </c>
      <c r="BO234" s="30">
        <f t="shared" si="44"/>
        <v>252</v>
      </c>
      <c r="BP234">
        <v>65</v>
      </c>
      <c r="BQ234" s="30">
        <f t="shared" si="45"/>
        <v>671</v>
      </c>
      <c r="BR234" s="24">
        <v>14720</v>
      </c>
      <c r="BS234" s="30">
        <f t="shared" si="46"/>
        <v>14720</v>
      </c>
      <c r="BT234" s="30">
        <v>0</v>
      </c>
      <c r="BU234" s="57">
        <v>37163</v>
      </c>
      <c r="BW234">
        <f t="shared" si="48"/>
        <v>136784</v>
      </c>
      <c r="BX234" s="25">
        <f t="shared" si="55"/>
        <v>-6.7314884068810921E-3</v>
      </c>
      <c r="BY234" s="6">
        <v>8825</v>
      </c>
      <c r="BZ234">
        <f t="shared" si="54"/>
        <v>5895</v>
      </c>
      <c r="CA234">
        <f t="shared" si="56"/>
        <v>51907</v>
      </c>
      <c r="CD234">
        <f t="shared" si="49"/>
        <v>25399</v>
      </c>
      <c r="CE234">
        <f t="shared" si="50"/>
        <v>18514</v>
      </c>
      <c r="CF234">
        <f t="shared" si="51"/>
        <v>6688</v>
      </c>
      <c r="CG234">
        <f t="shared" si="52"/>
        <v>4753</v>
      </c>
      <c r="CH234">
        <f t="shared" si="53"/>
        <v>5895</v>
      </c>
      <c r="CZ234" s="88">
        <v>37135</v>
      </c>
      <c r="DA234" s="6">
        <f t="shared" si="57"/>
        <v>11266.638888888889</v>
      </c>
      <c r="DB234" s="6">
        <f t="shared" si="47"/>
        <v>11398.666666666666</v>
      </c>
      <c r="DC234" s="90">
        <f t="shared" si="58"/>
        <v>14720</v>
      </c>
    </row>
    <row r="235" spans="2:107" x14ac:dyDescent="0.3">
      <c r="B235" s="63">
        <v>37165</v>
      </c>
      <c r="C235" t="s">
        <v>440</v>
      </c>
      <c r="D235">
        <v>48</v>
      </c>
      <c r="E235">
        <v>283</v>
      </c>
      <c r="F235">
        <v>406</v>
      </c>
      <c r="G235">
        <v>54</v>
      </c>
      <c r="H235">
        <v>1875</v>
      </c>
      <c r="I235">
        <v>362</v>
      </c>
      <c r="J235">
        <v>58</v>
      </c>
      <c r="K235">
        <v>11</v>
      </c>
      <c r="L235">
        <v>338</v>
      </c>
      <c r="M235">
        <v>152</v>
      </c>
      <c r="N235">
        <v>172</v>
      </c>
      <c r="O235">
        <v>447</v>
      </c>
      <c r="P235">
        <v>271</v>
      </c>
      <c r="Q235">
        <v>119</v>
      </c>
      <c r="R235">
        <v>70</v>
      </c>
      <c r="S235">
        <v>87</v>
      </c>
      <c r="T235">
        <v>42</v>
      </c>
      <c r="U235">
        <v>67</v>
      </c>
      <c r="V235">
        <v>28</v>
      </c>
      <c r="W235">
        <v>71</v>
      </c>
      <c r="X235">
        <v>103</v>
      </c>
      <c r="Y235">
        <v>161</v>
      </c>
      <c r="Z235">
        <v>160</v>
      </c>
      <c r="AA235">
        <v>30</v>
      </c>
      <c r="AB235">
        <v>108</v>
      </c>
      <c r="AC235">
        <v>241</v>
      </c>
      <c r="AD235">
        <v>60</v>
      </c>
      <c r="AE235">
        <v>267</v>
      </c>
      <c r="AF235">
        <v>38</v>
      </c>
      <c r="AG235">
        <v>76</v>
      </c>
      <c r="AH235">
        <v>108</v>
      </c>
      <c r="AI235">
        <v>185</v>
      </c>
      <c r="AJ235">
        <v>133</v>
      </c>
      <c r="AK235">
        <v>48</v>
      </c>
      <c r="AL235">
        <v>155</v>
      </c>
      <c r="AM235">
        <v>79</v>
      </c>
      <c r="AN235">
        <v>1449</v>
      </c>
      <c r="AO235">
        <v>134</v>
      </c>
      <c r="AP235">
        <v>13</v>
      </c>
      <c r="AQ235">
        <v>53</v>
      </c>
      <c r="AR235">
        <v>47</v>
      </c>
      <c r="AS235">
        <v>114</v>
      </c>
      <c r="AT235">
        <v>519</v>
      </c>
      <c r="AU235">
        <v>204</v>
      </c>
      <c r="AV235">
        <v>25</v>
      </c>
      <c r="AW235">
        <v>151</v>
      </c>
      <c r="AX235">
        <v>295</v>
      </c>
      <c r="AY235">
        <v>17</v>
      </c>
      <c r="AZ235">
        <v>120</v>
      </c>
      <c r="BA235">
        <v>53</v>
      </c>
      <c r="BB235">
        <v>20</v>
      </c>
      <c r="BC235">
        <v>30</v>
      </c>
      <c r="BD235">
        <v>149</v>
      </c>
      <c r="BE235">
        <v>0</v>
      </c>
      <c r="BF235">
        <v>0</v>
      </c>
      <c r="BG235">
        <v>0</v>
      </c>
      <c r="BH235">
        <v>3</v>
      </c>
      <c r="BI235">
        <v>38</v>
      </c>
      <c r="BJ235">
        <v>0</v>
      </c>
      <c r="BK235">
        <v>9</v>
      </c>
      <c r="BL235">
        <v>2</v>
      </c>
      <c r="BM235">
        <v>0</v>
      </c>
      <c r="BN235">
        <v>1</v>
      </c>
      <c r="BO235" s="30">
        <f t="shared" ref="BO235:BO298" si="59">SUM(BC235:BN235)</f>
        <v>232</v>
      </c>
      <c r="BP235">
        <v>66</v>
      </c>
      <c r="BQ235" s="30">
        <f t="shared" ref="BQ235:BQ298" si="60">BR235-SUM(D235:BN235,BP235)</f>
        <v>411</v>
      </c>
      <c r="BR235" s="24">
        <v>10836</v>
      </c>
      <c r="BS235" s="30">
        <f t="shared" si="46"/>
        <v>10836</v>
      </c>
      <c r="BT235" s="30">
        <v>0</v>
      </c>
      <c r="BU235" s="57">
        <v>37191</v>
      </c>
      <c r="BW235">
        <f t="shared" si="48"/>
        <v>135996</v>
      </c>
      <c r="BX235" s="25">
        <f t="shared" si="55"/>
        <v>-2.2054752162688818E-2</v>
      </c>
      <c r="BY235" s="6">
        <v>9583</v>
      </c>
      <c r="BZ235">
        <f t="shared" si="54"/>
        <v>1253</v>
      </c>
      <c r="CA235">
        <f t="shared" si="56"/>
        <v>50291</v>
      </c>
      <c r="CD235">
        <f t="shared" si="49"/>
        <v>25050</v>
      </c>
      <c r="CE235">
        <f t="shared" si="50"/>
        <v>18415</v>
      </c>
      <c r="CF235">
        <f t="shared" si="51"/>
        <v>6650</v>
      </c>
      <c r="CG235">
        <f t="shared" si="52"/>
        <v>4780</v>
      </c>
      <c r="CH235">
        <f t="shared" si="53"/>
        <v>5833</v>
      </c>
      <c r="CZ235" s="88">
        <v>37165</v>
      </c>
      <c r="DA235" s="6">
        <f t="shared" si="57"/>
        <v>11159.805555555555</v>
      </c>
      <c r="DB235" s="6">
        <f t="shared" si="47"/>
        <v>11333</v>
      </c>
      <c r="DC235" s="90">
        <f t="shared" si="58"/>
        <v>10836</v>
      </c>
    </row>
    <row r="236" spans="2:107" x14ac:dyDescent="0.3">
      <c r="B236" s="63">
        <v>37196</v>
      </c>
      <c r="C236" t="s">
        <v>441</v>
      </c>
      <c r="D236">
        <v>57</v>
      </c>
      <c r="E236">
        <v>232</v>
      </c>
      <c r="F236">
        <v>327</v>
      </c>
      <c r="G236">
        <v>45</v>
      </c>
      <c r="H236">
        <v>1555</v>
      </c>
      <c r="I236">
        <v>309</v>
      </c>
      <c r="J236">
        <v>46</v>
      </c>
      <c r="K236">
        <v>6</v>
      </c>
      <c r="L236">
        <v>241</v>
      </c>
      <c r="M236">
        <v>119</v>
      </c>
      <c r="N236">
        <v>118</v>
      </c>
      <c r="O236">
        <v>358</v>
      </c>
      <c r="P236">
        <v>180</v>
      </c>
      <c r="Q236">
        <v>83</v>
      </c>
      <c r="R236">
        <v>55</v>
      </c>
      <c r="S236">
        <v>66</v>
      </c>
      <c r="T236">
        <v>30</v>
      </c>
      <c r="U236">
        <v>59</v>
      </c>
      <c r="V236">
        <v>19</v>
      </c>
      <c r="W236">
        <v>78</v>
      </c>
      <c r="X236">
        <v>105</v>
      </c>
      <c r="Y236">
        <v>121</v>
      </c>
      <c r="Z236">
        <v>116</v>
      </c>
      <c r="AA236">
        <v>22</v>
      </c>
      <c r="AB236">
        <v>90</v>
      </c>
      <c r="AC236">
        <v>187</v>
      </c>
      <c r="AD236">
        <v>43</v>
      </c>
      <c r="AE236">
        <v>230</v>
      </c>
      <c r="AF236">
        <v>24</v>
      </c>
      <c r="AG236">
        <v>73</v>
      </c>
      <c r="AH236">
        <v>73</v>
      </c>
      <c r="AI236">
        <v>145</v>
      </c>
      <c r="AJ236">
        <v>110</v>
      </c>
      <c r="AK236">
        <v>26</v>
      </c>
      <c r="AL236">
        <v>119</v>
      </c>
      <c r="AM236">
        <v>73</v>
      </c>
      <c r="AN236">
        <v>1149</v>
      </c>
      <c r="AO236">
        <v>93</v>
      </c>
      <c r="AP236">
        <v>14</v>
      </c>
      <c r="AQ236">
        <v>37</v>
      </c>
      <c r="AR236">
        <v>29</v>
      </c>
      <c r="AS236">
        <v>68</v>
      </c>
      <c r="AT236">
        <v>406</v>
      </c>
      <c r="AU236">
        <v>162</v>
      </c>
      <c r="AV236">
        <v>12</v>
      </c>
      <c r="AW236">
        <v>136</v>
      </c>
      <c r="AX236">
        <v>267</v>
      </c>
      <c r="AY236">
        <v>7</v>
      </c>
      <c r="AZ236">
        <v>86</v>
      </c>
      <c r="BA236">
        <v>49</v>
      </c>
      <c r="BB236">
        <v>8</v>
      </c>
      <c r="BC236">
        <v>20</v>
      </c>
      <c r="BD236">
        <v>97</v>
      </c>
      <c r="BE236">
        <v>0</v>
      </c>
      <c r="BF236">
        <v>0</v>
      </c>
      <c r="BG236">
        <v>1</v>
      </c>
      <c r="BH236">
        <v>2</v>
      </c>
      <c r="BI236">
        <v>26</v>
      </c>
      <c r="BJ236">
        <v>0</v>
      </c>
      <c r="BK236">
        <v>6</v>
      </c>
      <c r="BL236">
        <v>1</v>
      </c>
      <c r="BM236">
        <v>3</v>
      </c>
      <c r="BN236">
        <v>0</v>
      </c>
      <c r="BO236" s="30">
        <f t="shared" si="59"/>
        <v>156</v>
      </c>
      <c r="BP236">
        <v>35</v>
      </c>
      <c r="BQ236" s="30">
        <f t="shared" si="60"/>
        <v>347</v>
      </c>
      <c r="BR236" s="24">
        <v>8601</v>
      </c>
      <c r="BS236" s="30">
        <f t="shared" si="46"/>
        <v>8601</v>
      </c>
      <c r="BT236" s="30">
        <v>0</v>
      </c>
      <c r="BU236" s="57">
        <v>37219</v>
      </c>
      <c r="BW236">
        <f t="shared" si="48"/>
        <v>135917</v>
      </c>
      <c r="BX236" s="25">
        <f t="shared" si="55"/>
        <v>-2.8831313593231989E-2</v>
      </c>
      <c r="BY236" s="6">
        <v>6630</v>
      </c>
      <c r="BZ236">
        <f t="shared" si="54"/>
        <v>1971</v>
      </c>
      <c r="CA236">
        <f t="shared" si="56"/>
        <v>47397</v>
      </c>
      <c r="CD236">
        <f t="shared" si="49"/>
        <v>24873</v>
      </c>
      <c r="CE236">
        <f t="shared" si="50"/>
        <v>18381</v>
      </c>
      <c r="CF236">
        <f t="shared" si="51"/>
        <v>6631</v>
      </c>
      <c r="CG236">
        <f t="shared" si="52"/>
        <v>4826</v>
      </c>
      <c r="CH236">
        <f t="shared" si="53"/>
        <v>5850</v>
      </c>
      <c r="CZ236" s="88">
        <v>37196</v>
      </c>
      <c r="DA236" s="6">
        <f t="shared" si="57"/>
        <v>11147.055555555555</v>
      </c>
      <c r="DB236" s="6">
        <f t="shared" si="47"/>
        <v>11326.416666666666</v>
      </c>
      <c r="DC236" s="90">
        <f t="shared" si="58"/>
        <v>8601</v>
      </c>
    </row>
    <row r="237" spans="2:107" x14ac:dyDescent="0.3">
      <c r="B237" s="63">
        <v>37226</v>
      </c>
      <c r="C237" t="s">
        <v>442</v>
      </c>
      <c r="D237">
        <v>42</v>
      </c>
      <c r="E237">
        <v>249</v>
      </c>
      <c r="F237">
        <v>362</v>
      </c>
      <c r="G237">
        <v>56</v>
      </c>
      <c r="H237">
        <v>1808</v>
      </c>
      <c r="I237">
        <v>338</v>
      </c>
      <c r="J237">
        <v>39</v>
      </c>
      <c r="K237">
        <v>14</v>
      </c>
      <c r="L237">
        <v>293</v>
      </c>
      <c r="M237">
        <v>134</v>
      </c>
      <c r="N237">
        <v>174</v>
      </c>
      <c r="O237">
        <v>448</v>
      </c>
      <c r="P237">
        <v>230</v>
      </c>
      <c r="Q237">
        <v>78</v>
      </c>
      <c r="R237">
        <v>71</v>
      </c>
      <c r="S237">
        <v>81</v>
      </c>
      <c r="T237">
        <v>47</v>
      </c>
      <c r="U237">
        <v>59</v>
      </c>
      <c r="V237">
        <v>23</v>
      </c>
      <c r="W237">
        <v>83</v>
      </c>
      <c r="X237">
        <v>110</v>
      </c>
      <c r="Y237">
        <v>167</v>
      </c>
      <c r="Z237">
        <v>147</v>
      </c>
      <c r="AA237">
        <v>33</v>
      </c>
      <c r="AB237">
        <v>105</v>
      </c>
      <c r="AC237">
        <v>220</v>
      </c>
      <c r="AD237">
        <v>56</v>
      </c>
      <c r="AE237">
        <v>245</v>
      </c>
      <c r="AF237">
        <v>38</v>
      </c>
      <c r="AG237">
        <v>93</v>
      </c>
      <c r="AH237">
        <v>96</v>
      </c>
      <c r="AI237">
        <v>181</v>
      </c>
      <c r="AJ237">
        <v>115</v>
      </c>
      <c r="AK237">
        <v>31</v>
      </c>
      <c r="AL237">
        <v>131</v>
      </c>
      <c r="AM237">
        <v>78</v>
      </c>
      <c r="AN237">
        <v>1568</v>
      </c>
      <c r="AO237">
        <v>121</v>
      </c>
      <c r="AP237">
        <v>9</v>
      </c>
      <c r="AQ237">
        <v>56</v>
      </c>
      <c r="AR237">
        <v>43</v>
      </c>
      <c r="AS237">
        <v>117</v>
      </c>
      <c r="AT237">
        <v>466</v>
      </c>
      <c r="AU237">
        <v>223</v>
      </c>
      <c r="AV237">
        <v>18</v>
      </c>
      <c r="AW237">
        <v>152</v>
      </c>
      <c r="AX237">
        <v>293</v>
      </c>
      <c r="AY237">
        <v>14</v>
      </c>
      <c r="AZ237">
        <v>111</v>
      </c>
      <c r="BA237">
        <v>37</v>
      </c>
      <c r="BB237">
        <v>11</v>
      </c>
      <c r="BC237">
        <v>20</v>
      </c>
      <c r="BD237">
        <v>120</v>
      </c>
      <c r="BE237">
        <v>0</v>
      </c>
      <c r="BF237">
        <v>0</v>
      </c>
      <c r="BG237">
        <v>0</v>
      </c>
      <c r="BH237">
        <v>0</v>
      </c>
      <c r="BI237">
        <v>29</v>
      </c>
      <c r="BJ237">
        <v>0</v>
      </c>
      <c r="BK237">
        <v>6</v>
      </c>
      <c r="BL237">
        <v>2</v>
      </c>
      <c r="BM237">
        <v>0</v>
      </c>
      <c r="BN237">
        <v>1</v>
      </c>
      <c r="BO237" s="30">
        <f t="shared" si="59"/>
        <v>178</v>
      </c>
      <c r="BP237">
        <v>38</v>
      </c>
      <c r="BQ237" s="30">
        <f t="shared" si="60"/>
        <v>425</v>
      </c>
      <c r="BR237" s="24">
        <v>10355</v>
      </c>
      <c r="BS237" s="30">
        <f t="shared" si="46"/>
        <v>10355</v>
      </c>
      <c r="BT237" s="30">
        <v>0</v>
      </c>
      <c r="BU237" s="57">
        <v>37254</v>
      </c>
      <c r="BW237">
        <f t="shared" si="48"/>
        <v>137940</v>
      </c>
      <c r="BX237" s="25">
        <f t="shared" si="55"/>
        <v>-1.983912685103606E-2</v>
      </c>
      <c r="BY237" s="6">
        <v>7771</v>
      </c>
      <c r="BZ237">
        <f t="shared" si="54"/>
        <v>2584</v>
      </c>
      <c r="CA237">
        <f t="shared" si="56"/>
        <v>50654</v>
      </c>
      <c r="CD237">
        <f t="shared" si="49"/>
        <v>25099</v>
      </c>
      <c r="CE237">
        <f t="shared" si="50"/>
        <v>18765</v>
      </c>
      <c r="CF237">
        <f t="shared" si="51"/>
        <v>6708</v>
      </c>
      <c r="CG237">
        <f t="shared" si="52"/>
        <v>4898</v>
      </c>
      <c r="CH237">
        <f t="shared" si="53"/>
        <v>5969</v>
      </c>
      <c r="CZ237" s="88">
        <v>37226</v>
      </c>
      <c r="DA237" s="6">
        <f t="shared" si="57"/>
        <v>11211.083333333334</v>
      </c>
      <c r="DB237" s="6">
        <f t="shared" si="47"/>
        <v>11495</v>
      </c>
      <c r="DC237" s="90">
        <f t="shared" si="58"/>
        <v>10355</v>
      </c>
    </row>
    <row r="238" spans="2:107" x14ac:dyDescent="0.3">
      <c r="B238" s="63">
        <v>37257</v>
      </c>
      <c r="C238" t="s">
        <v>443</v>
      </c>
      <c r="D238">
        <v>40</v>
      </c>
      <c r="E238">
        <v>200</v>
      </c>
      <c r="F238">
        <v>310</v>
      </c>
      <c r="G238">
        <v>38</v>
      </c>
      <c r="H238">
        <v>1562</v>
      </c>
      <c r="I238">
        <v>289</v>
      </c>
      <c r="J238">
        <v>44</v>
      </c>
      <c r="K238">
        <v>12</v>
      </c>
      <c r="L238">
        <v>273</v>
      </c>
      <c r="M238">
        <v>117</v>
      </c>
      <c r="N238">
        <v>138</v>
      </c>
      <c r="O238">
        <v>408</v>
      </c>
      <c r="P238">
        <v>203</v>
      </c>
      <c r="Q238">
        <v>64</v>
      </c>
      <c r="R238">
        <v>43</v>
      </c>
      <c r="S238">
        <v>77</v>
      </c>
      <c r="T238">
        <v>32</v>
      </c>
      <c r="U238">
        <v>72</v>
      </c>
      <c r="V238">
        <v>25</v>
      </c>
      <c r="W238">
        <v>61</v>
      </c>
      <c r="X238">
        <v>94</v>
      </c>
      <c r="Y238">
        <v>118</v>
      </c>
      <c r="Z238">
        <v>103</v>
      </c>
      <c r="AA238">
        <v>17</v>
      </c>
      <c r="AB238">
        <v>73</v>
      </c>
      <c r="AC238">
        <v>219</v>
      </c>
      <c r="AD238">
        <v>39</v>
      </c>
      <c r="AE238">
        <v>238</v>
      </c>
      <c r="AF238">
        <v>22</v>
      </c>
      <c r="AG238">
        <v>54</v>
      </c>
      <c r="AH238">
        <v>81</v>
      </c>
      <c r="AI238">
        <v>174</v>
      </c>
      <c r="AJ238">
        <v>102</v>
      </c>
      <c r="AK238">
        <v>26</v>
      </c>
      <c r="AL238">
        <v>126</v>
      </c>
      <c r="AM238">
        <v>74</v>
      </c>
      <c r="AN238">
        <v>1307</v>
      </c>
      <c r="AO238">
        <v>99</v>
      </c>
      <c r="AP238">
        <v>11</v>
      </c>
      <c r="AQ238">
        <v>53</v>
      </c>
      <c r="AR238">
        <v>32</v>
      </c>
      <c r="AS238">
        <v>107</v>
      </c>
      <c r="AT238">
        <v>412</v>
      </c>
      <c r="AU238">
        <v>150</v>
      </c>
      <c r="AV238">
        <v>13</v>
      </c>
      <c r="AW238">
        <v>136</v>
      </c>
      <c r="AX238">
        <v>301</v>
      </c>
      <c r="AY238">
        <v>7</v>
      </c>
      <c r="AZ238">
        <v>86</v>
      </c>
      <c r="BA238">
        <v>43</v>
      </c>
      <c r="BB238">
        <v>11</v>
      </c>
      <c r="BC238">
        <v>17</v>
      </c>
      <c r="BD238">
        <v>93</v>
      </c>
      <c r="BE238">
        <v>0</v>
      </c>
      <c r="BF238">
        <v>0</v>
      </c>
      <c r="BG238">
        <v>0</v>
      </c>
      <c r="BH238">
        <v>0</v>
      </c>
      <c r="BI238">
        <v>12</v>
      </c>
      <c r="BJ238">
        <v>0</v>
      </c>
      <c r="BK238">
        <v>4</v>
      </c>
      <c r="BL238">
        <v>3</v>
      </c>
      <c r="BM238">
        <v>0</v>
      </c>
      <c r="BN238">
        <v>2</v>
      </c>
      <c r="BO238" s="30">
        <f t="shared" si="59"/>
        <v>131</v>
      </c>
      <c r="BP238">
        <v>15</v>
      </c>
      <c r="BQ238" s="30">
        <f t="shared" si="60"/>
        <v>313</v>
      </c>
      <c r="BR238" s="24">
        <v>8795</v>
      </c>
      <c r="BS238" s="30">
        <f t="shared" si="46"/>
        <v>8795</v>
      </c>
      <c r="BT238" s="30">
        <v>0</v>
      </c>
      <c r="BU238" s="57">
        <v>37282</v>
      </c>
      <c r="BW238">
        <f t="shared" si="48"/>
        <v>128531</v>
      </c>
      <c r="BX238" s="25">
        <f t="shared" si="55"/>
        <v>-0.10330128786504622</v>
      </c>
      <c r="BY238" s="6">
        <v>7920</v>
      </c>
      <c r="BZ238">
        <f t="shared" si="54"/>
        <v>875</v>
      </c>
      <c r="CA238">
        <f t="shared" si="56"/>
        <v>40038</v>
      </c>
      <c r="CD238">
        <f t="shared" si="49"/>
        <v>23158</v>
      </c>
      <c r="CE238">
        <f t="shared" si="50"/>
        <v>17561</v>
      </c>
      <c r="CF238">
        <f t="shared" si="51"/>
        <v>6261</v>
      </c>
      <c r="CG238">
        <f t="shared" si="52"/>
        <v>4560</v>
      </c>
      <c r="CH238">
        <f t="shared" si="53"/>
        <v>5595</v>
      </c>
      <c r="CZ238" s="88">
        <v>37257</v>
      </c>
      <c r="DA238" s="6">
        <f t="shared" si="57"/>
        <v>11093.555555555555</v>
      </c>
      <c r="DB238" s="6">
        <f t="shared" si="47"/>
        <v>10710.916666666666</v>
      </c>
      <c r="DC238" s="90">
        <f t="shared" si="58"/>
        <v>8795</v>
      </c>
    </row>
    <row r="239" spans="2:107" x14ac:dyDescent="0.3">
      <c r="B239" s="63">
        <v>37288</v>
      </c>
      <c r="C239" t="s">
        <v>444</v>
      </c>
      <c r="D239">
        <v>61</v>
      </c>
      <c r="E239">
        <v>218</v>
      </c>
      <c r="F239">
        <v>276</v>
      </c>
      <c r="G239">
        <v>44</v>
      </c>
      <c r="H239">
        <v>1514</v>
      </c>
      <c r="I239">
        <v>296</v>
      </c>
      <c r="J239">
        <v>39</v>
      </c>
      <c r="K239">
        <v>12</v>
      </c>
      <c r="L239">
        <v>282</v>
      </c>
      <c r="M239">
        <v>120</v>
      </c>
      <c r="N239">
        <v>115</v>
      </c>
      <c r="O239">
        <v>383</v>
      </c>
      <c r="P239">
        <v>181</v>
      </c>
      <c r="Q239">
        <v>77</v>
      </c>
      <c r="R239">
        <v>62</v>
      </c>
      <c r="S239">
        <v>58</v>
      </c>
      <c r="T239">
        <v>29</v>
      </c>
      <c r="U239">
        <v>48</v>
      </c>
      <c r="V239">
        <v>25</v>
      </c>
      <c r="W239">
        <v>82</v>
      </c>
      <c r="X239">
        <v>85</v>
      </c>
      <c r="Y239">
        <v>123</v>
      </c>
      <c r="Z239">
        <v>113</v>
      </c>
      <c r="AA239">
        <v>20</v>
      </c>
      <c r="AB239">
        <v>93</v>
      </c>
      <c r="AC239">
        <v>208</v>
      </c>
      <c r="AD239">
        <v>37</v>
      </c>
      <c r="AE239">
        <v>205</v>
      </c>
      <c r="AF239">
        <v>20</v>
      </c>
      <c r="AG239">
        <v>56</v>
      </c>
      <c r="AH239">
        <v>68</v>
      </c>
      <c r="AI239">
        <v>143</v>
      </c>
      <c r="AJ239">
        <v>98</v>
      </c>
      <c r="AK239">
        <v>23</v>
      </c>
      <c r="AL239">
        <v>124</v>
      </c>
      <c r="AM239">
        <v>73</v>
      </c>
      <c r="AN239">
        <v>1243</v>
      </c>
      <c r="AO239">
        <v>97</v>
      </c>
      <c r="AP239">
        <v>8</v>
      </c>
      <c r="AQ239">
        <v>46</v>
      </c>
      <c r="AR239">
        <v>38</v>
      </c>
      <c r="AS239">
        <v>73</v>
      </c>
      <c r="AT239">
        <v>384</v>
      </c>
      <c r="AU239">
        <v>187</v>
      </c>
      <c r="AV239">
        <v>13</v>
      </c>
      <c r="AW239">
        <v>119</v>
      </c>
      <c r="AX239">
        <v>355</v>
      </c>
      <c r="AY239">
        <v>15</v>
      </c>
      <c r="AZ239">
        <v>80</v>
      </c>
      <c r="BA239">
        <v>45</v>
      </c>
      <c r="BB239">
        <v>9</v>
      </c>
      <c r="BC239">
        <v>15</v>
      </c>
      <c r="BD239">
        <v>86</v>
      </c>
      <c r="BE239">
        <v>0</v>
      </c>
      <c r="BF239">
        <v>0</v>
      </c>
      <c r="BG239">
        <v>0</v>
      </c>
      <c r="BH239">
        <v>2</v>
      </c>
      <c r="BI239">
        <v>20</v>
      </c>
      <c r="BJ239">
        <v>0</v>
      </c>
      <c r="BK239">
        <v>7</v>
      </c>
      <c r="BL239">
        <v>1</v>
      </c>
      <c r="BM239">
        <v>0</v>
      </c>
      <c r="BN239">
        <v>1</v>
      </c>
      <c r="BO239" s="30">
        <f t="shared" si="59"/>
        <v>132</v>
      </c>
      <c r="BP239">
        <v>19</v>
      </c>
      <c r="BQ239" s="30">
        <f t="shared" si="60"/>
        <v>252</v>
      </c>
      <c r="BR239" s="24">
        <v>8526</v>
      </c>
      <c r="BS239" s="30">
        <f t="shared" si="46"/>
        <v>8526</v>
      </c>
      <c r="BT239" s="30">
        <v>0</v>
      </c>
      <c r="BU239" s="57">
        <v>37310</v>
      </c>
      <c r="BW239">
        <f t="shared" si="48"/>
        <v>127848</v>
      </c>
      <c r="BX239" s="25">
        <f t="shared" si="55"/>
        <v>-0.10193243841274524</v>
      </c>
      <c r="BY239" s="6">
        <v>3398</v>
      </c>
      <c r="BZ239">
        <f t="shared" si="54"/>
        <v>5128</v>
      </c>
      <c r="CA239">
        <f t="shared" si="56"/>
        <v>40470</v>
      </c>
      <c r="CD239">
        <f t="shared" si="49"/>
        <v>22926</v>
      </c>
      <c r="CE239">
        <f t="shared" si="50"/>
        <v>17573</v>
      </c>
      <c r="CF239">
        <f t="shared" si="51"/>
        <v>6162</v>
      </c>
      <c r="CG239">
        <f t="shared" si="52"/>
        <v>4531</v>
      </c>
      <c r="CH239">
        <f t="shared" si="53"/>
        <v>5560</v>
      </c>
      <c r="CZ239" s="88">
        <v>37288</v>
      </c>
      <c r="DA239" s="6">
        <f t="shared" si="57"/>
        <v>11059.277777777777</v>
      </c>
      <c r="DB239" s="6">
        <f t="shared" si="47"/>
        <v>10654</v>
      </c>
      <c r="DC239" s="90">
        <f t="shared" si="58"/>
        <v>8526</v>
      </c>
    </row>
    <row r="240" spans="2:107" x14ac:dyDescent="0.3">
      <c r="B240" s="63">
        <v>37316</v>
      </c>
      <c r="C240" t="s">
        <v>445</v>
      </c>
      <c r="D240">
        <v>61</v>
      </c>
      <c r="E240">
        <v>245</v>
      </c>
      <c r="F240">
        <v>387</v>
      </c>
      <c r="G240">
        <v>44</v>
      </c>
      <c r="H240">
        <v>1950</v>
      </c>
      <c r="I240">
        <v>356</v>
      </c>
      <c r="J240">
        <v>43</v>
      </c>
      <c r="K240">
        <v>8</v>
      </c>
      <c r="L240">
        <v>312</v>
      </c>
      <c r="M240">
        <v>156</v>
      </c>
      <c r="N240">
        <v>173</v>
      </c>
      <c r="O240">
        <v>454</v>
      </c>
      <c r="P240">
        <v>213</v>
      </c>
      <c r="Q240">
        <v>92</v>
      </c>
      <c r="R240">
        <v>73</v>
      </c>
      <c r="S240">
        <v>98</v>
      </c>
      <c r="T240">
        <v>37</v>
      </c>
      <c r="U240">
        <v>75</v>
      </c>
      <c r="V240">
        <v>30</v>
      </c>
      <c r="W240">
        <v>67</v>
      </c>
      <c r="X240">
        <v>97</v>
      </c>
      <c r="Y240">
        <v>142</v>
      </c>
      <c r="Z240">
        <v>140</v>
      </c>
      <c r="AA240">
        <v>45</v>
      </c>
      <c r="AB240">
        <v>89</v>
      </c>
      <c r="AC240">
        <v>259</v>
      </c>
      <c r="AD240">
        <v>62</v>
      </c>
      <c r="AE240">
        <v>300</v>
      </c>
      <c r="AF240">
        <v>19</v>
      </c>
      <c r="AG240">
        <v>75</v>
      </c>
      <c r="AH240">
        <v>86</v>
      </c>
      <c r="AI240">
        <v>173</v>
      </c>
      <c r="AJ240">
        <v>123</v>
      </c>
      <c r="AK240">
        <v>33</v>
      </c>
      <c r="AL240">
        <v>149</v>
      </c>
      <c r="AM240">
        <v>74</v>
      </c>
      <c r="AN240">
        <v>1612</v>
      </c>
      <c r="AO240">
        <v>129</v>
      </c>
      <c r="AP240">
        <v>11</v>
      </c>
      <c r="AQ240">
        <v>44</v>
      </c>
      <c r="AR240">
        <v>47</v>
      </c>
      <c r="AS240">
        <v>107</v>
      </c>
      <c r="AT240">
        <v>492</v>
      </c>
      <c r="AU240">
        <v>200</v>
      </c>
      <c r="AV240">
        <v>18</v>
      </c>
      <c r="AW240">
        <v>154</v>
      </c>
      <c r="AX240">
        <v>413</v>
      </c>
      <c r="AY240">
        <v>13</v>
      </c>
      <c r="AZ240">
        <v>85</v>
      </c>
      <c r="BA240">
        <v>65</v>
      </c>
      <c r="BB240">
        <v>11</v>
      </c>
      <c r="BC240">
        <v>26</v>
      </c>
      <c r="BD240">
        <v>112</v>
      </c>
      <c r="BE240">
        <v>1</v>
      </c>
      <c r="BF240">
        <v>0</v>
      </c>
      <c r="BG240">
        <v>0</v>
      </c>
      <c r="BH240">
        <v>0</v>
      </c>
      <c r="BI240">
        <v>22</v>
      </c>
      <c r="BJ240">
        <v>0</v>
      </c>
      <c r="BK240">
        <v>5</v>
      </c>
      <c r="BL240">
        <v>2</v>
      </c>
      <c r="BM240">
        <v>2</v>
      </c>
      <c r="BN240">
        <v>0</v>
      </c>
      <c r="BO240" s="30">
        <f t="shared" si="59"/>
        <v>170</v>
      </c>
      <c r="BP240">
        <v>27</v>
      </c>
      <c r="BQ240" s="30">
        <f t="shared" si="60"/>
        <v>300</v>
      </c>
      <c r="BR240" s="24">
        <v>10638</v>
      </c>
      <c r="BS240" s="30">
        <f t="shared" si="46"/>
        <v>10638</v>
      </c>
      <c r="BT240" s="30">
        <v>0</v>
      </c>
      <c r="BU240" s="57">
        <v>37345</v>
      </c>
      <c r="BW240">
        <f t="shared" si="48"/>
        <v>125876</v>
      </c>
      <c r="BX240" s="25">
        <f t="shared" si="55"/>
        <v>-0.12902444593594098</v>
      </c>
      <c r="BY240" s="6">
        <v>7937</v>
      </c>
      <c r="BZ240">
        <f t="shared" si="54"/>
        <v>2701</v>
      </c>
      <c r="CA240">
        <f t="shared" si="56"/>
        <v>38151</v>
      </c>
      <c r="CD240">
        <f t="shared" si="49"/>
        <v>22433</v>
      </c>
      <c r="CE240">
        <f t="shared" si="50"/>
        <v>17452</v>
      </c>
      <c r="CF240">
        <f t="shared" si="51"/>
        <v>6052</v>
      </c>
      <c r="CG240">
        <f t="shared" si="52"/>
        <v>4481</v>
      </c>
      <c r="CH240">
        <f t="shared" si="53"/>
        <v>5458</v>
      </c>
      <c r="CZ240" s="88">
        <v>37316</v>
      </c>
      <c r="DA240" s="6">
        <f t="shared" si="57"/>
        <v>11081.833333333334</v>
      </c>
      <c r="DB240" s="6">
        <f t="shared" si="47"/>
        <v>10489.666666666666</v>
      </c>
      <c r="DC240" s="90">
        <f t="shared" si="58"/>
        <v>10638</v>
      </c>
    </row>
    <row r="241" spans="2:107" x14ac:dyDescent="0.3">
      <c r="B241" s="63">
        <v>37347</v>
      </c>
      <c r="C241" t="s">
        <v>446</v>
      </c>
      <c r="D241">
        <v>59</v>
      </c>
      <c r="E241">
        <v>231</v>
      </c>
      <c r="F241">
        <v>277</v>
      </c>
      <c r="G241">
        <v>35</v>
      </c>
      <c r="H241">
        <v>1488</v>
      </c>
      <c r="I241">
        <v>286</v>
      </c>
      <c r="J241">
        <v>40</v>
      </c>
      <c r="K241">
        <v>13</v>
      </c>
      <c r="L241">
        <v>257</v>
      </c>
      <c r="M241">
        <v>126</v>
      </c>
      <c r="N241">
        <v>130</v>
      </c>
      <c r="O241">
        <v>366</v>
      </c>
      <c r="P241">
        <v>168</v>
      </c>
      <c r="Q241">
        <v>69</v>
      </c>
      <c r="R241">
        <v>66</v>
      </c>
      <c r="S241">
        <v>84</v>
      </c>
      <c r="T241">
        <v>39</v>
      </c>
      <c r="U241">
        <v>46</v>
      </c>
      <c r="V241">
        <v>31</v>
      </c>
      <c r="W241">
        <v>60</v>
      </c>
      <c r="X241">
        <v>59</v>
      </c>
      <c r="Y241">
        <v>126</v>
      </c>
      <c r="Z241">
        <v>107</v>
      </c>
      <c r="AA241">
        <v>27</v>
      </c>
      <c r="AB241">
        <v>82</v>
      </c>
      <c r="AC241">
        <v>198</v>
      </c>
      <c r="AD241">
        <v>44</v>
      </c>
      <c r="AE241">
        <v>208</v>
      </c>
      <c r="AF241">
        <v>25</v>
      </c>
      <c r="AG241">
        <v>62</v>
      </c>
      <c r="AH241">
        <v>84</v>
      </c>
      <c r="AI241">
        <v>147</v>
      </c>
      <c r="AJ241">
        <v>96</v>
      </c>
      <c r="AK241">
        <v>42</v>
      </c>
      <c r="AL241">
        <v>114</v>
      </c>
      <c r="AM241">
        <v>69</v>
      </c>
      <c r="AN241">
        <v>1275</v>
      </c>
      <c r="AO241">
        <v>90</v>
      </c>
      <c r="AP241">
        <v>11</v>
      </c>
      <c r="AQ241">
        <v>66</v>
      </c>
      <c r="AR241">
        <v>29</v>
      </c>
      <c r="AS241">
        <v>78</v>
      </c>
      <c r="AT241">
        <v>458</v>
      </c>
      <c r="AU241">
        <v>185</v>
      </c>
      <c r="AV241">
        <v>12</v>
      </c>
      <c r="AW241">
        <v>116</v>
      </c>
      <c r="AX241">
        <v>356</v>
      </c>
      <c r="AY241">
        <v>9</v>
      </c>
      <c r="AZ241">
        <v>80</v>
      </c>
      <c r="BA241">
        <v>37</v>
      </c>
      <c r="BB241">
        <v>9</v>
      </c>
      <c r="BC241">
        <v>17</v>
      </c>
      <c r="BD241">
        <v>77</v>
      </c>
      <c r="BE241">
        <v>0</v>
      </c>
      <c r="BF241">
        <v>0</v>
      </c>
      <c r="BG241">
        <v>0</v>
      </c>
      <c r="BH241">
        <v>1</v>
      </c>
      <c r="BI241">
        <v>29</v>
      </c>
      <c r="BJ241">
        <v>0</v>
      </c>
      <c r="BK241">
        <v>5</v>
      </c>
      <c r="BL241">
        <v>4</v>
      </c>
      <c r="BM241">
        <v>0</v>
      </c>
      <c r="BN241">
        <v>1</v>
      </c>
      <c r="BO241" s="30">
        <f t="shared" si="59"/>
        <v>134</v>
      </c>
      <c r="BP241">
        <v>10</v>
      </c>
      <c r="BQ241" s="30">
        <f t="shared" si="60"/>
        <v>187</v>
      </c>
      <c r="BR241" s="24">
        <v>8503</v>
      </c>
      <c r="BS241" s="30">
        <f t="shared" si="46"/>
        <v>8503</v>
      </c>
      <c r="BT241" s="30">
        <v>0</v>
      </c>
      <c r="BU241" s="57">
        <v>37373</v>
      </c>
      <c r="BW241">
        <f t="shared" si="48"/>
        <v>124595</v>
      </c>
      <c r="BX241" s="25">
        <f t="shared" si="55"/>
        <v>-0.12107253206168256</v>
      </c>
      <c r="BY241" s="6">
        <v>6889</v>
      </c>
      <c r="BZ241">
        <f t="shared" si="54"/>
        <v>1614</v>
      </c>
      <c r="CA241">
        <f t="shared" si="56"/>
        <v>37211</v>
      </c>
      <c r="CD241">
        <f t="shared" si="49"/>
        <v>22012</v>
      </c>
      <c r="CE241">
        <f t="shared" si="50"/>
        <v>17314</v>
      </c>
      <c r="CF241">
        <f t="shared" si="51"/>
        <v>6046</v>
      </c>
      <c r="CG241">
        <f t="shared" si="52"/>
        <v>4458</v>
      </c>
      <c r="CH241">
        <f t="shared" si="53"/>
        <v>5380</v>
      </c>
      <c r="CZ241" s="88">
        <v>37347</v>
      </c>
      <c r="DA241" s="6">
        <f t="shared" si="57"/>
        <v>11060.75</v>
      </c>
      <c r="DB241" s="6">
        <f t="shared" si="47"/>
        <v>10382.916666666666</v>
      </c>
      <c r="DC241" s="90">
        <f t="shared" si="58"/>
        <v>8503</v>
      </c>
    </row>
    <row r="242" spans="2:107" x14ac:dyDescent="0.3">
      <c r="B242" s="63">
        <v>37377</v>
      </c>
      <c r="C242" t="s">
        <v>447</v>
      </c>
      <c r="D242">
        <v>40</v>
      </c>
      <c r="E242">
        <v>236</v>
      </c>
      <c r="F242">
        <v>287</v>
      </c>
      <c r="G242">
        <v>53</v>
      </c>
      <c r="H242">
        <v>1461</v>
      </c>
      <c r="I242">
        <v>257</v>
      </c>
      <c r="J242">
        <v>43</v>
      </c>
      <c r="K242">
        <v>6</v>
      </c>
      <c r="L242">
        <v>261</v>
      </c>
      <c r="M242">
        <v>99</v>
      </c>
      <c r="N242">
        <v>134</v>
      </c>
      <c r="O242">
        <v>373</v>
      </c>
      <c r="P242">
        <v>171</v>
      </c>
      <c r="Q242">
        <v>92</v>
      </c>
      <c r="R242">
        <v>61</v>
      </c>
      <c r="S242">
        <v>81</v>
      </c>
      <c r="T242">
        <v>33</v>
      </c>
      <c r="U242">
        <v>55</v>
      </c>
      <c r="V242">
        <v>14</v>
      </c>
      <c r="W242">
        <v>67</v>
      </c>
      <c r="X242">
        <v>76</v>
      </c>
      <c r="Y242">
        <v>114</v>
      </c>
      <c r="Z242">
        <v>87</v>
      </c>
      <c r="AA242">
        <v>26</v>
      </c>
      <c r="AB242">
        <v>95</v>
      </c>
      <c r="AC242">
        <v>178</v>
      </c>
      <c r="AD242">
        <v>52</v>
      </c>
      <c r="AE242">
        <v>212</v>
      </c>
      <c r="AF242">
        <v>21</v>
      </c>
      <c r="AG242">
        <v>44</v>
      </c>
      <c r="AH242">
        <v>60</v>
      </c>
      <c r="AI242">
        <v>148</v>
      </c>
      <c r="AJ242">
        <v>96</v>
      </c>
      <c r="AK242">
        <v>19</v>
      </c>
      <c r="AL242">
        <v>108</v>
      </c>
      <c r="AM242">
        <v>66</v>
      </c>
      <c r="AN242">
        <v>1232</v>
      </c>
      <c r="AO242">
        <v>80</v>
      </c>
      <c r="AP242">
        <v>7</v>
      </c>
      <c r="AQ242">
        <v>38</v>
      </c>
      <c r="AR242">
        <v>25</v>
      </c>
      <c r="AS242">
        <v>72</v>
      </c>
      <c r="AT242">
        <v>398</v>
      </c>
      <c r="AU242">
        <v>186</v>
      </c>
      <c r="AV242">
        <v>4</v>
      </c>
      <c r="AW242">
        <v>126</v>
      </c>
      <c r="AX242">
        <v>353</v>
      </c>
      <c r="AY242">
        <v>10</v>
      </c>
      <c r="AZ242">
        <v>75</v>
      </c>
      <c r="BA242">
        <v>52</v>
      </c>
      <c r="BB242">
        <v>11</v>
      </c>
      <c r="BC242">
        <v>16</v>
      </c>
      <c r="BD242">
        <v>103</v>
      </c>
      <c r="BE242">
        <v>0</v>
      </c>
      <c r="BF242">
        <v>0</v>
      </c>
      <c r="BG242">
        <v>1</v>
      </c>
      <c r="BH242">
        <v>2</v>
      </c>
      <c r="BI242">
        <v>19</v>
      </c>
      <c r="BJ242">
        <v>0</v>
      </c>
      <c r="BK242">
        <v>6</v>
      </c>
      <c r="BL242">
        <v>3</v>
      </c>
      <c r="BM242">
        <v>0</v>
      </c>
      <c r="BN242">
        <v>1</v>
      </c>
      <c r="BO242" s="30">
        <f t="shared" si="59"/>
        <v>151</v>
      </c>
      <c r="BP242">
        <v>48</v>
      </c>
      <c r="BQ242" s="30">
        <f t="shared" si="60"/>
        <v>205</v>
      </c>
      <c r="BR242" s="24">
        <v>8299</v>
      </c>
      <c r="BS242" s="30">
        <f t="shared" si="46"/>
        <v>8299</v>
      </c>
      <c r="BT242" s="30">
        <v>0</v>
      </c>
      <c r="BU242" s="57">
        <v>37401</v>
      </c>
      <c r="BW242">
        <f t="shared" si="48"/>
        <v>123660</v>
      </c>
      <c r="BX242" s="25">
        <f t="shared" si="55"/>
        <v>-0.12381762142629393</v>
      </c>
      <c r="BY242" s="6">
        <v>6911</v>
      </c>
      <c r="BZ242">
        <f t="shared" si="54"/>
        <v>1388</v>
      </c>
      <c r="CA242">
        <f t="shared" si="56"/>
        <v>34900</v>
      </c>
      <c r="CD242">
        <f t="shared" si="49"/>
        <v>21733</v>
      </c>
      <c r="CE242">
        <f t="shared" si="50"/>
        <v>17267</v>
      </c>
      <c r="CF242">
        <f t="shared" si="51"/>
        <v>6007</v>
      </c>
      <c r="CG242">
        <f t="shared" si="52"/>
        <v>4452</v>
      </c>
      <c r="CH242">
        <f t="shared" si="53"/>
        <v>5358</v>
      </c>
      <c r="CZ242" s="88">
        <v>37377</v>
      </c>
      <c r="DA242" s="6">
        <f t="shared" si="57"/>
        <v>10969.861111111111</v>
      </c>
      <c r="DB242" s="6">
        <f t="shared" si="47"/>
        <v>10305</v>
      </c>
      <c r="DC242" s="90">
        <f t="shared" si="58"/>
        <v>8299</v>
      </c>
    </row>
    <row r="243" spans="2:107" x14ac:dyDescent="0.3">
      <c r="B243" s="63">
        <v>37408</v>
      </c>
      <c r="C243" t="s">
        <v>448</v>
      </c>
      <c r="D243">
        <v>54</v>
      </c>
      <c r="E243">
        <v>288</v>
      </c>
      <c r="F243">
        <v>413</v>
      </c>
      <c r="G243">
        <v>77</v>
      </c>
      <c r="H243">
        <v>2237</v>
      </c>
      <c r="I243">
        <v>423</v>
      </c>
      <c r="J243">
        <v>52</v>
      </c>
      <c r="K243">
        <v>11</v>
      </c>
      <c r="L243">
        <v>363</v>
      </c>
      <c r="M243">
        <v>147</v>
      </c>
      <c r="N243">
        <v>191</v>
      </c>
      <c r="O243">
        <v>528</v>
      </c>
      <c r="P243">
        <v>245</v>
      </c>
      <c r="Q243">
        <v>98</v>
      </c>
      <c r="R243">
        <v>101</v>
      </c>
      <c r="S243">
        <v>102</v>
      </c>
      <c r="T243">
        <v>58</v>
      </c>
      <c r="U243">
        <v>66</v>
      </c>
      <c r="V243">
        <v>41</v>
      </c>
      <c r="W243">
        <v>91</v>
      </c>
      <c r="X243">
        <v>119</v>
      </c>
      <c r="Y243">
        <v>186</v>
      </c>
      <c r="Z243">
        <v>165</v>
      </c>
      <c r="AA243">
        <v>36</v>
      </c>
      <c r="AB243">
        <v>125</v>
      </c>
      <c r="AC243">
        <v>289</v>
      </c>
      <c r="AD243">
        <v>67</v>
      </c>
      <c r="AE243">
        <v>253</v>
      </c>
      <c r="AF243">
        <v>36</v>
      </c>
      <c r="AG243">
        <v>93</v>
      </c>
      <c r="AH243">
        <v>121</v>
      </c>
      <c r="AI243">
        <v>209</v>
      </c>
      <c r="AJ243">
        <v>145</v>
      </c>
      <c r="AK243">
        <v>46</v>
      </c>
      <c r="AL243">
        <v>152</v>
      </c>
      <c r="AM243">
        <v>120</v>
      </c>
      <c r="AN243">
        <v>1612</v>
      </c>
      <c r="AO243">
        <v>141</v>
      </c>
      <c r="AP243">
        <v>15</v>
      </c>
      <c r="AQ243">
        <v>74</v>
      </c>
      <c r="AR243">
        <v>47</v>
      </c>
      <c r="AS243">
        <v>106</v>
      </c>
      <c r="AT243">
        <v>538</v>
      </c>
      <c r="AU243">
        <v>287</v>
      </c>
      <c r="AV243">
        <v>20</v>
      </c>
      <c r="AW243">
        <v>184</v>
      </c>
      <c r="AX243">
        <v>355</v>
      </c>
      <c r="AY243">
        <v>23</v>
      </c>
      <c r="AZ243">
        <v>130</v>
      </c>
      <c r="BA243">
        <v>74</v>
      </c>
      <c r="BB243">
        <v>15</v>
      </c>
      <c r="BC243">
        <v>15</v>
      </c>
      <c r="BD243">
        <v>105</v>
      </c>
      <c r="BE243">
        <v>0</v>
      </c>
      <c r="BF243">
        <v>0</v>
      </c>
      <c r="BG243">
        <v>0</v>
      </c>
      <c r="BH243">
        <v>3</v>
      </c>
      <c r="BI243">
        <v>37</v>
      </c>
      <c r="BJ243">
        <v>2</v>
      </c>
      <c r="BK243">
        <v>8</v>
      </c>
      <c r="BL243">
        <v>6</v>
      </c>
      <c r="BM243">
        <v>0</v>
      </c>
      <c r="BN243">
        <v>2</v>
      </c>
      <c r="BO243" s="30">
        <f t="shared" si="59"/>
        <v>178</v>
      </c>
      <c r="BP243">
        <v>17</v>
      </c>
      <c r="BQ243" s="30">
        <f t="shared" si="60"/>
        <v>283</v>
      </c>
      <c r="BR243" s="24">
        <v>11847</v>
      </c>
      <c r="BS243" s="30">
        <f t="shared" si="46"/>
        <v>11847</v>
      </c>
      <c r="BT243" s="30">
        <v>0</v>
      </c>
      <c r="BU243" s="57">
        <v>37436</v>
      </c>
      <c r="BW243">
        <f t="shared" si="48"/>
        <v>123282</v>
      </c>
      <c r="BX243" s="25">
        <f t="shared" si="55"/>
        <v>-0.13220801892104972</v>
      </c>
      <c r="BY243" s="6">
        <v>6140</v>
      </c>
      <c r="BZ243">
        <f t="shared" si="54"/>
        <v>5707</v>
      </c>
      <c r="CA243">
        <f t="shared" si="56"/>
        <v>33923</v>
      </c>
      <c r="CD243">
        <f t="shared" si="49"/>
        <v>21876</v>
      </c>
      <c r="CE243">
        <f t="shared" si="50"/>
        <v>17298</v>
      </c>
      <c r="CF243">
        <f t="shared" si="51"/>
        <v>5933</v>
      </c>
      <c r="CG243">
        <f t="shared" si="52"/>
        <v>4444</v>
      </c>
      <c r="CH243">
        <f t="shared" si="53"/>
        <v>5315</v>
      </c>
      <c r="CZ243" s="88">
        <v>37408</v>
      </c>
      <c r="DA243" s="6">
        <f t="shared" si="57"/>
        <v>11026.138888888889</v>
      </c>
      <c r="DB243" s="6">
        <f t="shared" si="47"/>
        <v>10273.5</v>
      </c>
      <c r="DC243" s="90">
        <f t="shared" si="58"/>
        <v>11847</v>
      </c>
    </row>
    <row r="244" spans="2:107" x14ac:dyDescent="0.3">
      <c r="B244" s="63">
        <v>37438</v>
      </c>
      <c r="C244" t="s">
        <v>462</v>
      </c>
      <c r="D244">
        <v>46</v>
      </c>
      <c r="E244">
        <v>183</v>
      </c>
      <c r="F244">
        <v>323</v>
      </c>
      <c r="G244">
        <v>44</v>
      </c>
      <c r="H244">
        <v>1930</v>
      </c>
      <c r="I244">
        <v>304</v>
      </c>
      <c r="J244">
        <v>52</v>
      </c>
      <c r="K244">
        <v>10</v>
      </c>
      <c r="L244">
        <v>267</v>
      </c>
      <c r="M244">
        <v>147</v>
      </c>
      <c r="N244">
        <v>125</v>
      </c>
      <c r="O244">
        <v>395</v>
      </c>
      <c r="P244">
        <v>211</v>
      </c>
      <c r="Q244">
        <v>93</v>
      </c>
      <c r="R244">
        <v>61</v>
      </c>
      <c r="S244">
        <v>76</v>
      </c>
      <c r="T244">
        <v>39</v>
      </c>
      <c r="U244">
        <v>64</v>
      </c>
      <c r="V244">
        <v>27</v>
      </c>
      <c r="W244">
        <v>80</v>
      </c>
      <c r="X244">
        <v>120</v>
      </c>
      <c r="Y244">
        <v>150</v>
      </c>
      <c r="Z244">
        <v>129</v>
      </c>
      <c r="AA244">
        <v>34</v>
      </c>
      <c r="AB244">
        <v>128</v>
      </c>
      <c r="AC244">
        <v>223</v>
      </c>
      <c r="AD244">
        <v>57</v>
      </c>
      <c r="AE244">
        <v>196</v>
      </c>
      <c r="AF244">
        <v>20</v>
      </c>
      <c r="AG244">
        <v>74</v>
      </c>
      <c r="AH244">
        <v>81</v>
      </c>
      <c r="AI244">
        <v>188</v>
      </c>
      <c r="AJ244">
        <v>105</v>
      </c>
      <c r="AK244">
        <v>35</v>
      </c>
      <c r="AL244">
        <v>164</v>
      </c>
      <c r="AM244">
        <v>64</v>
      </c>
      <c r="AN244">
        <v>1288</v>
      </c>
      <c r="AO244">
        <v>114</v>
      </c>
      <c r="AP244">
        <v>16</v>
      </c>
      <c r="AQ244">
        <v>44</v>
      </c>
      <c r="AR244">
        <v>48</v>
      </c>
      <c r="AS244">
        <v>77</v>
      </c>
      <c r="AT244">
        <v>474</v>
      </c>
      <c r="AU244">
        <v>208</v>
      </c>
      <c r="AV244">
        <v>18</v>
      </c>
      <c r="AW244">
        <v>168</v>
      </c>
      <c r="AX244">
        <v>2</v>
      </c>
      <c r="AY244">
        <v>20</v>
      </c>
      <c r="AZ244">
        <v>96</v>
      </c>
      <c r="BA244">
        <v>34</v>
      </c>
      <c r="BB244">
        <v>17</v>
      </c>
      <c r="BC244">
        <v>24</v>
      </c>
      <c r="BD244">
        <v>103</v>
      </c>
      <c r="BE244">
        <v>0</v>
      </c>
      <c r="BF244">
        <v>0</v>
      </c>
      <c r="BG244">
        <v>1</v>
      </c>
      <c r="BH244">
        <v>4</v>
      </c>
      <c r="BI244">
        <v>31</v>
      </c>
      <c r="BJ244">
        <v>0</v>
      </c>
      <c r="BK244">
        <v>0</v>
      </c>
      <c r="BL244">
        <v>3</v>
      </c>
      <c r="BM244">
        <v>0</v>
      </c>
      <c r="BN244">
        <v>1</v>
      </c>
      <c r="BO244" s="30">
        <f t="shared" si="59"/>
        <v>167</v>
      </c>
      <c r="BP244">
        <v>34</v>
      </c>
      <c r="BQ244" s="30">
        <f t="shared" si="60"/>
        <v>255</v>
      </c>
      <c r="BR244" s="24">
        <v>9325</v>
      </c>
      <c r="BS244" s="30">
        <f t="shared" si="46"/>
        <v>9325</v>
      </c>
      <c r="BT244" s="30">
        <v>0</v>
      </c>
      <c r="BU244" s="57">
        <v>37464</v>
      </c>
      <c r="BW244">
        <f t="shared" si="48"/>
        <v>122089</v>
      </c>
      <c r="BX244" s="25">
        <f t="shared" si="55"/>
        <v>-0.1194192403675548</v>
      </c>
      <c r="BY244" s="6">
        <v>6252</v>
      </c>
      <c r="BZ244">
        <f t="shared" si="54"/>
        <v>3073</v>
      </c>
      <c r="CA244">
        <f t="shared" si="56"/>
        <v>33190</v>
      </c>
      <c r="CD244">
        <f t="shared" si="49"/>
        <v>21997</v>
      </c>
      <c r="CE244">
        <f t="shared" si="50"/>
        <v>17209</v>
      </c>
      <c r="CF244">
        <f t="shared" si="51"/>
        <v>5873</v>
      </c>
      <c r="CG244">
        <f t="shared" si="52"/>
        <v>4383</v>
      </c>
      <c r="CH244">
        <f t="shared" si="53"/>
        <v>5243</v>
      </c>
      <c r="CZ244" s="88">
        <v>37438</v>
      </c>
      <c r="DA244" s="6">
        <f t="shared" si="57"/>
        <v>10915.861111111111</v>
      </c>
      <c r="DB244" s="6">
        <f t="shared" si="47"/>
        <v>10174.083333333334</v>
      </c>
      <c r="DC244" s="90">
        <f t="shared" si="58"/>
        <v>9325</v>
      </c>
    </row>
    <row r="245" spans="2:107" x14ac:dyDescent="0.3">
      <c r="B245" s="63">
        <v>37469</v>
      </c>
      <c r="C245" t="s">
        <v>438</v>
      </c>
      <c r="D245">
        <v>69</v>
      </c>
      <c r="E245">
        <v>302</v>
      </c>
      <c r="F245">
        <v>469</v>
      </c>
      <c r="G245">
        <v>65</v>
      </c>
      <c r="H245">
        <v>2539</v>
      </c>
      <c r="I245">
        <v>454</v>
      </c>
      <c r="J245">
        <v>82</v>
      </c>
      <c r="K245">
        <v>6</v>
      </c>
      <c r="L245">
        <v>376</v>
      </c>
      <c r="M245">
        <v>189</v>
      </c>
      <c r="N245">
        <v>191</v>
      </c>
      <c r="O245">
        <v>550</v>
      </c>
      <c r="P245">
        <v>295</v>
      </c>
      <c r="Q245">
        <v>131</v>
      </c>
      <c r="R245">
        <v>88</v>
      </c>
      <c r="S245">
        <v>99</v>
      </c>
      <c r="T245">
        <v>49</v>
      </c>
      <c r="U245">
        <v>73</v>
      </c>
      <c r="V245">
        <v>21</v>
      </c>
      <c r="W245">
        <v>142</v>
      </c>
      <c r="X245">
        <v>128</v>
      </c>
      <c r="Y245">
        <v>224</v>
      </c>
      <c r="Z245">
        <v>192</v>
      </c>
      <c r="AA245">
        <v>42</v>
      </c>
      <c r="AB245">
        <v>166</v>
      </c>
      <c r="AC245">
        <v>263</v>
      </c>
      <c r="AD245">
        <v>65</v>
      </c>
      <c r="AE245">
        <v>322</v>
      </c>
      <c r="AF245">
        <v>28</v>
      </c>
      <c r="AG245">
        <v>122</v>
      </c>
      <c r="AH245">
        <v>130</v>
      </c>
      <c r="AI245">
        <v>263</v>
      </c>
      <c r="AJ245">
        <v>168</v>
      </c>
      <c r="AK245">
        <v>35</v>
      </c>
      <c r="AL245">
        <v>187</v>
      </c>
      <c r="AM245">
        <v>97</v>
      </c>
      <c r="AN245">
        <v>1758</v>
      </c>
      <c r="AO245">
        <v>182</v>
      </c>
      <c r="AP245">
        <v>16</v>
      </c>
      <c r="AQ245">
        <v>66</v>
      </c>
      <c r="AR245">
        <v>66</v>
      </c>
      <c r="AS245">
        <v>110</v>
      </c>
      <c r="AT245">
        <v>648</v>
      </c>
      <c r="AU245">
        <v>301</v>
      </c>
      <c r="AV245">
        <v>16</v>
      </c>
      <c r="AW245">
        <v>222</v>
      </c>
      <c r="AX245">
        <v>1</v>
      </c>
      <c r="AY245">
        <v>17</v>
      </c>
      <c r="AZ245">
        <v>136</v>
      </c>
      <c r="BA245">
        <v>61</v>
      </c>
      <c r="BB245">
        <v>17</v>
      </c>
      <c r="BC245">
        <v>20</v>
      </c>
      <c r="BD245">
        <v>131</v>
      </c>
      <c r="BE245">
        <v>0</v>
      </c>
      <c r="BF245">
        <v>0</v>
      </c>
      <c r="BG245">
        <v>0</v>
      </c>
      <c r="BH245">
        <v>2</v>
      </c>
      <c r="BI245">
        <v>28</v>
      </c>
      <c r="BJ245">
        <v>0</v>
      </c>
      <c r="BK245">
        <v>6</v>
      </c>
      <c r="BL245">
        <v>2</v>
      </c>
      <c r="BM245">
        <v>0</v>
      </c>
      <c r="BN245">
        <v>0</v>
      </c>
      <c r="BO245" s="30">
        <f t="shared" si="59"/>
        <v>189</v>
      </c>
      <c r="BP245">
        <v>26</v>
      </c>
      <c r="BQ245" s="30">
        <f t="shared" si="60"/>
        <v>380</v>
      </c>
      <c r="BR245" s="24">
        <v>12834</v>
      </c>
      <c r="BS245" s="30">
        <f t="shared" si="46"/>
        <v>12834</v>
      </c>
      <c r="BT245" s="30">
        <v>0</v>
      </c>
      <c r="BU245" s="57">
        <v>37499</v>
      </c>
      <c r="BW245">
        <f t="shared" si="48"/>
        <v>123279</v>
      </c>
      <c r="BX245" s="25">
        <f t="shared" si="55"/>
        <v>-0.11009167689309174</v>
      </c>
      <c r="BY245" s="6">
        <v>6045</v>
      </c>
      <c r="BZ245">
        <f t="shared" si="54"/>
        <v>6789</v>
      </c>
      <c r="CA245">
        <f t="shared" si="56"/>
        <v>38978</v>
      </c>
      <c r="CD245">
        <f t="shared" si="49"/>
        <v>22507</v>
      </c>
      <c r="CE245">
        <f t="shared" si="50"/>
        <v>17436</v>
      </c>
      <c r="CF245">
        <f t="shared" si="51"/>
        <v>5929</v>
      </c>
      <c r="CG245">
        <f t="shared" si="52"/>
        <v>4407</v>
      </c>
      <c r="CH245">
        <f t="shared" si="53"/>
        <v>5315</v>
      </c>
      <c r="CZ245" s="88">
        <v>37469</v>
      </c>
      <c r="DA245" s="6">
        <f t="shared" si="57"/>
        <v>10961.888888888889</v>
      </c>
      <c r="DB245" s="6">
        <f t="shared" si="47"/>
        <v>10273.25</v>
      </c>
      <c r="DC245" s="90">
        <f t="shared" si="58"/>
        <v>12834</v>
      </c>
    </row>
    <row r="246" spans="2:107" x14ac:dyDescent="0.3">
      <c r="B246" s="63">
        <v>37500</v>
      </c>
      <c r="C246" t="s">
        <v>439</v>
      </c>
      <c r="D246">
        <v>72</v>
      </c>
      <c r="E246">
        <v>300</v>
      </c>
      <c r="F246">
        <v>411</v>
      </c>
      <c r="G246">
        <v>62</v>
      </c>
      <c r="H246">
        <v>2325</v>
      </c>
      <c r="I246">
        <v>382</v>
      </c>
      <c r="J246">
        <v>46</v>
      </c>
      <c r="K246">
        <v>12</v>
      </c>
      <c r="L246">
        <v>332</v>
      </c>
      <c r="M246">
        <v>158</v>
      </c>
      <c r="N246">
        <v>178</v>
      </c>
      <c r="O246">
        <v>482</v>
      </c>
      <c r="P246">
        <v>268</v>
      </c>
      <c r="Q246">
        <v>115</v>
      </c>
      <c r="R246">
        <v>63</v>
      </c>
      <c r="S246">
        <v>83</v>
      </c>
      <c r="T246">
        <v>59</v>
      </c>
      <c r="U246">
        <v>46</v>
      </c>
      <c r="V246">
        <v>33</v>
      </c>
      <c r="W246">
        <v>101</v>
      </c>
      <c r="X246">
        <v>130</v>
      </c>
      <c r="Y246">
        <v>168</v>
      </c>
      <c r="Z246">
        <v>154</v>
      </c>
      <c r="AA246">
        <v>36</v>
      </c>
      <c r="AB246">
        <v>121</v>
      </c>
      <c r="AC246">
        <v>290</v>
      </c>
      <c r="AD246">
        <v>56</v>
      </c>
      <c r="AE246">
        <v>259</v>
      </c>
      <c r="AF246">
        <v>27</v>
      </c>
      <c r="AG246">
        <v>113</v>
      </c>
      <c r="AH246">
        <v>103</v>
      </c>
      <c r="AI246">
        <v>196</v>
      </c>
      <c r="AJ246">
        <v>133</v>
      </c>
      <c r="AK246">
        <v>31</v>
      </c>
      <c r="AL246">
        <v>173</v>
      </c>
      <c r="AM246">
        <v>69</v>
      </c>
      <c r="AN246">
        <v>1517</v>
      </c>
      <c r="AO246">
        <v>151</v>
      </c>
      <c r="AP246">
        <v>19</v>
      </c>
      <c r="AQ246">
        <v>56</v>
      </c>
      <c r="AR246">
        <v>35</v>
      </c>
      <c r="AS246">
        <v>91</v>
      </c>
      <c r="AT246">
        <v>477</v>
      </c>
      <c r="AU246">
        <v>254</v>
      </c>
      <c r="AV246">
        <v>24</v>
      </c>
      <c r="AW246">
        <v>175</v>
      </c>
      <c r="AX246">
        <v>2</v>
      </c>
      <c r="AY246">
        <v>11</v>
      </c>
      <c r="AZ246">
        <v>148</v>
      </c>
      <c r="BA246">
        <v>63</v>
      </c>
      <c r="BB246">
        <v>23</v>
      </c>
      <c r="BC246">
        <v>29</v>
      </c>
      <c r="BD246">
        <v>121</v>
      </c>
      <c r="BE246">
        <v>1</v>
      </c>
      <c r="BF246">
        <v>0</v>
      </c>
      <c r="BG246">
        <v>0</v>
      </c>
      <c r="BH246">
        <v>6</v>
      </c>
      <c r="BI246">
        <v>32</v>
      </c>
      <c r="BJ246">
        <v>0</v>
      </c>
      <c r="BK246">
        <v>3</v>
      </c>
      <c r="BL246">
        <v>6</v>
      </c>
      <c r="BM246">
        <v>0</v>
      </c>
      <c r="BN246">
        <v>0</v>
      </c>
      <c r="BO246" s="30">
        <f t="shared" si="59"/>
        <v>198</v>
      </c>
      <c r="BP246">
        <v>29</v>
      </c>
      <c r="BQ246" s="30">
        <f t="shared" si="60"/>
        <v>308</v>
      </c>
      <c r="BR246" s="24">
        <v>11168</v>
      </c>
      <c r="BS246" s="30">
        <f t="shared" si="46"/>
        <v>11168</v>
      </c>
      <c r="BT246" s="30">
        <v>0</v>
      </c>
      <c r="BU246" s="57">
        <v>37527</v>
      </c>
      <c r="BW246">
        <f t="shared" si="48"/>
        <v>119727</v>
      </c>
      <c r="BX246" s="25">
        <f t="shared" si="55"/>
        <v>-0.12470025734003976</v>
      </c>
      <c r="BY246" s="6">
        <v>5259</v>
      </c>
      <c r="BZ246">
        <f t="shared" si="54"/>
        <v>5909</v>
      </c>
      <c r="CA246">
        <f t="shared" si="56"/>
        <v>38992</v>
      </c>
      <c r="CD246">
        <f t="shared" si="49"/>
        <v>22244</v>
      </c>
      <c r="CE246">
        <f t="shared" si="50"/>
        <v>17010</v>
      </c>
      <c r="CF246">
        <f t="shared" si="51"/>
        <v>5672</v>
      </c>
      <c r="CG246">
        <f t="shared" si="52"/>
        <v>4248</v>
      </c>
      <c r="CH246">
        <f t="shared" si="53"/>
        <v>5192</v>
      </c>
      <c r="CZ246" s="88">
        <v>37500</v>
      </c>
      <c r="DA246" s="6">
        <f t="shared" si="57"/>
        <v>10950.611111111111</v>
      </c>
      <c r="DB246" s="6">
        <f t="shared" si="47"/>
        <v>9977.25</v>
      </c>
      <c r="DC246" s="90">
        <f t="shared" si="58"/>
        <v>11168</v>
      </c>
    </row>
    <row r="247" spans="2:107" x14ac:dyDescent="0.3">
      <c r="B247" s="63">
        <v>37530</v>
      </c>
      <c r="C247" t="s">
        <v>440</v>
      </c>
      <c r="D247">
        <v>65</v>
      </c>
      <c r="E247">
        <v>223</v>
      </c>
      <c r="F247">
        <v>349</v>
      </c>
      <c r="G247">
        <v>42</v>
      </c>
      <c r="H247">
        <v>2037</v>
      </c>
      <c r="I247">
        <v>332</v>
      </c>
      <c r="J247">
        <v>52</v>
      </c>
      <c r="K247">
        <v>11</v>
      </c>
      <c r="L247">
        <v>311</v>
      </c>
      <c r="M247">
        <v>140</v>
      </c>
      <c r="N247">
        <v>153</v>
      </c>
      <c r="O247">
        <v>422</v>
      </c>
      <c r="P247">
        <v>196</v>
      </c>
      <c r="Q247">
        <v>83</v>
      </c>
      <c r="R247">
        <v>56</v>
      </c>
      <c r="S247">
        <v>78</v>
      </c>
      <c r="T247">
        <v>28</v>
      </c>
      <c r="U247">
        <v>59</v>
      </c>
      <c r="V247">
        <v>29</v>
      </c>
      <c r="W247">
        <v>75</v>
      </c>
      <c r="X247">
        <v>82</v>
      </c>
      <c r="Y247">
        <v>162</v>
      </c>
      <c r="Z247">
        <v>135</v>
      </c>
      <c r="AA247">
        <v>36</v>
      </c>
      <c r="AB247">
        <v>97</v>
      </c>
      <c r="AC247">
        <v>236</v>
      </c>
      <c r="AD247">
        <v>65</v>
      </c>
      <c r="AE247">
        <v>224</v>
      </c>
      <c r="AF247">
        <v>27</v>
      </c>
      <c r="AG247">
        <v>78</v>
      </c>
      <c r="AH247">
        <v>91</v>
      </c>
      <c r="AI247">
        <v>182</v>
      </c>
      <c r="AJ247">
        <v>105</v>
      </c>
      <c r="AK247">
        <v>38</v>
      </c>
      <c r="AL247">
        <v>127</v>
      </c>
      <c r="AM247">
        <v>84</v>
      </c>
      <c r="AN247">
        <v>1391</v>
      </c>
      <c r="AO247">
        <v>112</v>
      </c>
      <c r="AP247">
        <v>16</v>
      </c>
      <c r="AQ247">
        <v>44</v>
      </c>
      <c r="AR247">
        <v>42</v>
      </c>
      <c r="AS247">
        <v>90</v>
      </c>
      <c r="AT247">
        <v>472</v>
      </c>
      <c r="AU247">
        <v>199</v>
      </c>
      <c r="AV247">
        <v>19</v>
      </c>
      <c r="AW247">
        <v>133</v>
      </c>
      <c r="AX247">
        <v>4</v>
      </c>
      <c r="AY247">
        <v>6</v>
      </c>
      <c r="AZ247">
        <v>109</v>
      </c>
      <c r="BA247">
        <v>46</v>
      </c>
      <c r="BB247">
        <v>18</v>
      </c>
      <c r="BC247">
        <v>19</v>
      </c>
      <c r="BD247">
        <v>116</v>
      </c>
      <c r="BE247">
        <v>0</v>
      </c>
      <c r="BF247">
        <v>0</v>
      </c>
      <c r="BG247">
        <v>0</v>
      </c>
      <c r="BH247">
        <v>2</v>
      </c>
      <c r="BI247">
        <v>29</v>
      </c>
      <c r="BJ247">
        <v>0</v>
      </c>
      <c r="BK247">
        <v>6</v>
      </c>
      <c r="BL247">
        <v>3</v>
      </c>
      <c r="BM247">
        <v>0</v>
      </c>
      <c r="BN247">
        <v>0</v>
      </c>
      <c r="BO247" s="30">
        <f t="shared" si="59"/>
        <v>175</v>
      </c>
      <c r="BP247">
        <v>26</v>
      </c>
      <c r="BQ247" s="30">
        <f t="shared" si="60"/>
        <v>285</v>
      </c>
      <c r="BR247" s="24">
        <v>9697</v>
      </c>
      <c r="BS247" s="30">
        <f t="shared" si="46"/>
        <v>9697</v>
      </c>
      <c r="BT247" s="30">
        <v>0</v>
      </c>
      <c r="BU247" s="57">
        <v>37555</v>
      </c>
      <c r="BW247">
        <f t="shared" si="48"/>
        <v>118588</v>
      </c>
      <c r="BX247" s="25">
        <f t="shared" si="55"/>
        <v>-0.12800376481661224</v>
      </c>
      <c r="BY247" s="6">
        <v>10277</v>
      </c>
      <c r="BZ247">
        <f t="shared" si="54"/>
        <v>-580</v>
      </c>
      <c r="CA247">
        <f t="shared" si="56"/>
        <v>37159</v>
      </c>
      <c r="CD247">
        <f t="shared" si="49"/>
        <v>22406</v>
      </c>
      <c r="CE247">
        <f t="shared" si="50"/>
        <v>16952</v>
      </c>
      <c r="CF247">
        <f t="shared" si="51"/>
        <v>5625</v>
      </c>
      <c r="CG247">
        <f t="shared" si="52"/>
        <v>4191</v>
      </c>
      <c r="CH247">
        <f t="shared" si="53"/>
        <v>5167</v>
      </c>
      <c r="CZ247" s="88">
        <v>37530</v>
      </c>
      <c r="DA247" s="6">
        <f t="shared" si="57"/>
        <v>10934.638888888889</v>
      </c>
      <c r="DB247" s="6">
        <f t="shared" si="47"/>
        <v>9882.3333333333339</v>
      </c>
      <c r="DC247" s="90">
        <f t="shared" si="58"/>
        <v>9697</v>
      </c>
    </row>
    <row r="248" spans="2:107" x14ac:dyDescent="0.3">
      <c r="B248" s="63">
        <v>37561</v>
      </c>
      <c r="C248" t="s">
        <v>441</v>
      </c>
      <c r="D248">
        <v>33</v>
      </c>
      <c r="E248">
        <v>308</v>
      </c>
      <c r="F248">
        <v>378</v>
      </c>
      <c r="G248">
        <v>46</v>
      </c>
      <c r="H248">
        <v>2071</v>
      </c>
      <c r="I248">
        <v>303</v>
      </c>
      <c r="J248">
        <v>67</v>
      </c>
      <c r="K248">
        <v>16</v>
      </c>
      <c r="L248">
        <v>304</v>
      </c>
      <c r="M248">
        <v>142</v>
      </c>
      <c r="N248">
        <v>137</v>
      </c>
      <c r="O248">
        <v>412</v>
      </c>
      <c r="P248">
        <v>224</v>
      </c>
      <c r="Q248">
        <v>81</v>
      </c>
      <c r="R248">
        <v>57</v>
      </c>
      <c r="S248">
        <v>88</v>
      </c>
      <c r="T248">
        <v>32</v>
      </c>
      <c r="U248">
        <v>64</v>
      </c>
      <c r="V248">
        <v>17</v>
      </c>
      <c r="W248">
        <v>73</v>
      </c>
      <c r="X248">
        <v>113</v>
      </c>
      <c r="Y248">
        <v>149</v>
      </c>
      <c r="Z248">
        <v>121</v>
      </c>
      <c r="AA248">
        <v>19</v>
      </c>
      <c r="AB248">
        <v>97</v>
      </c>
      <c r="AC248">
        <v>231</v>
      </c>
      <c r="AD248">
        <v>37</v>
      </c>
      <c r="AE248">
        <v>226</v>
      </c>
      <c r="AF248">
        <v>28</v>
      </c>
      <c r="AG248">
        <v>88</v>
      </c>
      <c r="AH248">
        <v>103</v>
      </c>
      <c r="AI248">
        <v>185</v>
      </c>
      <c r="AJ248">
        <v>123</v>
      </c>
      <c r="AK248">
        <v>30</v>
      </c>
      <c r="AL248">
        <v>132</v>
      </c>
      <c r="AM248">
        <v>92</v>
      </c>
      <c r="AN248">
        <v>1420</v>
      </c>
      <c r="AO248">
        <v>140</v>
      </c>
      <c r="AP248">
        <v>14</v>
      </c>
      <c r="AQ248">
        <v>61</v>
      </c>
      <c r="AR248">
        <v>36</v>
      </c>
      <c r="AS248">
        <v>85</v>
      </c>
      <c r="AT248">
        <v>444</v>
      </c>
      <c r="AU248">
        <v>216</v>
      </c>
      <c r="AV248">
        <v>10</v>
      </c>
      <c r="AW248">
        <v>177</v>
      </c>
      <c r="AX248">
        <v>1</v>
      </c>
      <c r="AY248">
        <v>13</v>
      </c>
      <c r="AZ248">
        <v>94</v>
      </c>
      <c r="BA248">
        <v>61</v>
      </c>
      <c r="BB248">
        <v>16</v>
      </c>
      <c r="BC248">
        <v>22</v>
      </c>
      <c r="BD248">
        <v>99</v>
      </c>
      <c r="BE248">
        <v>0</v>
      </c>
      <c r="BF248">
        <v>0</v>
      </c>
      <c r="BG248">
        <v>0</v>
      </c>
      <c r="BH248">
        <v>3</v>
      </c>
      <c r="BI248">
        <v>25</v>
      </c>
      <c r="BJ248">
        <v>0</v>
      </c>
      <c r="BK248">
        <v>0</v>
      </c>
      <c r="BL248">
        <v>1</v>
      </c>
      <c r="BM248">
        <v>0</v>
      </c>
      <c r="BN248">
        <v>0</v>
      </c>
      <c r="BO248" s="30">
        <f t="shared" si="59"/>
        <v>150</v>
      </c>
      <c r="BP248">
        <v>35</v>
      </c>
      <c r="BQ248" s="30">
        <f t="shared" si="60"/>
        <v>267</v>
      </c>
      <c r="BR248" s="24">
        <v>9867</v>
      </c>
      <c r="BS248" s="30">
        <f t="shared" si="46"/>
        <v>9867</v>
      </c>
      <c r="BT248" s="30">
        <v>0</v>
      </c>
      <c r="BU248" s="57">
        <v>37590</v>
      </c>
      <c r="BW248">
        <f t="shared" si="48"/>
        <v>119854</v>
      </c>
      <c r="BX248" s="25">
        <f t="shared" si="55"/>
        <v>-0.11818242015347602</v>
      </c>
      <c r="BY248" s="6">
        <v>6972</v>
      </c>
      <c r="BZ248">
        <f t="shared" si="54"/>
        <v>2895</v>
      </c>
      <c r="CA248">
        <f t="shared" si="56"/>
        <v>38083</v>
      </c>
      <c r="CD248">
        <f t="shared" si="49"/>
        <v>22922</v>
      </c>
      <c r="CE248">
        <f t="shared" si="50"/>
        <v>17223</v>
      </c>
      <c r="CF248">
        <f t="shared" si="51"/>
        <v>5663</v>
      </c>
      <c r="CG248">
        <f t="shared" si="52"/>
        <v>4242</v>
      </c>
      <c r="CH248">
        <f t="shared" si="53"/>
        <v>5221</v>
      </c>
      <c r="CZ248" s="88">
        <v>37561</v>
      </c>
      <c r="DA248" s="6">
        <f t="shared" si="57"/>
        <v>10992.305555555555</v>
      </c>
      <c r="DB248" s="6">
        <f t="shared" si="47"/>
        <v>9987.8333333333339</v>
      </c>
      <c r="DC248" s="90">
        <f t="shared" si="58"/>
        <v>9867</v>
      </c>
    </row>
    <row r="249" spans="2:107" x14ac:dyDescent="0.3">
      <c r="B249" s="63">
        <v>37591</v>
      </c>
      <c r="C249" t="s">
        <v>442</v>
      </c>
      <c r="D249">
        <v>31</v>
      </c>
      <c r="E249">
        <v>186</v>
      </c>
      <c r="F249">
        <v>262</v>
      </c>
      <c r="G249">
        <v>32</v>
      </c>
      <c r="H249">
        <v>1579</v>
      </c>
      <c r="I249">
        <v>244</v>
      </c>
      <c r="J249">
        <v>33</v>
      </c>
      <c r="K249">
        <v>5</v>
      </c>
      <c r="L249">
        <v>232</v>
      </c>
      <c r="M249">
        <v>107</v>
      </c>
      <c r="N249">
        <v>101</v>
      </c>
      <c r="O249">
        <v>347</v>
      </c>
      <c r="P249">
        <v>151</v>
      </c>
      <c r="Q249">
        <v>63</v>
      </c>
      <c r="R249">
        <v>57</v>
      </c>
      <c r="S249">
        <v>42</v>
      </c>
      <c r="T249">
        <v>30</v>
      </c>
      <c r="U249">
        <v>39</v>
      </c>
      <c r="V249">
        <v>11</v>
      </c>
      <c r="W249">
        <v>80</v>
      </c>
      <c r="X249">
        <v>87</v>
      </c>
      <c r="Y249">
        <v>115</v>
      </c>
      <c r="Z249">
        <v>94</v>
      </c>
      <c r="AA249">
        <v>16</v>
      </c>
      <c r="AB249">
        <v>87</v>
      </c>
      <c r="AC249">
        <v>156</v>
      </c>
      <c r="AD249">
        <v>23</v>
      </c>
      <c r="AE249">
        <v>157</v>
      </c>
      <c r="AF249">
        <v>9</v>
      </c>
      <c r="AG249">
        <v>60</v>
      </c>
      <c r="AH249">
        <v>68</v>
      </c>
      <c r="AI249">
        <v>145</v>
      </c>
      <c r="AJ249">
        <v>93</v>
      </c>
      <c r="AK249">
        <v>20</v>
      </c>
      <c r="AL249">
        <v>93</v>
      </c>
      <c r="AM249">
        <v>60</v>
      </c>
      <c r="AN249">
        <v>1115</v>
      </c>
      <c r="AO249">
        <v>76</v>
      </c>
      <c r="AP249">
        <v>11</v>
      </c>
      <c r="AQ249">
        <v>45</v>
      </c>
      <c r="AR249">
        <v>34</v>
      </c>
      <c r="AS249">
        <v>70</v>
      </c>
      <c r="AT249">
        <v>302</v>
      </c>
      <c r="AU249">
        <v>160</v>
      </c>
      <c r="AV249">
        <v>8</v>
      </c>
      <c r="AW249">
        <v>124</v>
      </c>
      <c r="AX249">
        <v>1</v>
      </c>
      <c r="AY249">
        <v>14</v>
      </c>
      <c r="AZ249">
        <v>60</v>
      </c>
      <c r="BA249">
        <v>42</v>
      </c>
      <c r="BB249">
        <v>7</v>
      </c>
      <c r="BC249">
        <v>20</v>
      </c>
      <c r="BD249">
        <v>92</v>
      </c>
      <c r="BE249">
        <v>0</v>
      </c>
      <c r="BF249">
        <v>0</v>
      </c>
      <c r="BG249">
        <v>1</v>
      </c>
      <c r="BH249">
        <v>3</v>
      </c>
      <c r="BI249">
        <v>19</v>
      </c>
      <c r="BJ249">
        <v>0</v>
      </c>
      <c r="BK249">
        <v>0</v>
      </c>
      <c r="BL249">
        <v>2</v>
      </c>
      <c r="BM249">
        <v>0</v>
      </c>
      <c r="BN249">
        <v>1</v>
      </c>
      <c r="BO249" s="30">
        <f t="shared" si="59"/>
        <v>138</v>
      </c>
      <c r="BP249">
        <v>25</v>
      </c>
      <c r="BQ249" s="30">
        <f t="shared" si="60"/>
        <v>205</v>
      </c>
      <c r="BR249" s="24">
        <v>7352</v>
      </c>
      <c r="BS249" s="30">
        <f t="shared" si="46"/>
        <v>7352</v>
      </c>
      <c r="BT249" s="30">
        <v>0</v>
      </c>
      <c r="BU249" s="57">
        <v>37618</v>
      </c>
      <c r="BW249">
        <f t="shared" si="48"/>
        <v>116851</v>
      </c>
      <c r="BX249" s="25">
        <f t="shared" si="55"/>
        <v>-0.15288531245469039</v>
      </c>
      <c r="BY249" s="6">
        <v>5938</v>
      </c>
      <c r="BZ249">
        <f t="shared" si="54"/>
        <v>1414</v>
      </c>
      <c r="CA249">
        <f t="shared" si="56"/>
        <v>36913</v>
      </c>
      <c r="CD249">
        <f t="shared" si="49"/>
        <v>22693</v>
      </c>
      <c r="CE249">
        <f t="shared" si="50"/>
        <v>16770</v>
      </c>
      <c r="CF249">
        <f t="shared" si="51"/>
        <v>5499</v>
      </c>
      <c r="CG249">
        <f t="shared" si="52"/>
        <v>4142</v>
      </c>
      <c r="CH249">
        <f t="shared" si="53"/>
        <v>5120</v>
      </c>
      <c r="CZ249" s="88">
        <v>37591</v>
      </c>
      <c r="DA249" s="6">
        <f t="shared" si="57"/>
        <v>10986.75</v>
      </c>
      <c r="DB249" s="6">
        <f t="shared" si="47"/>
        <v>9737.5833333333339</v>
      </c>
      <c r="DC249" s="90">
        <f t="shared" si="58"/>
        <v>7352</v>
      </c>
    </row>
    <row r="250" spans="2:107" x14ac:dyDescent="0.3">
      <c r="B250" s="63">
        <v>37622</v>
      </c>
      <c r="C250" t="s">
        <v>443</v>
      </c>
      <c r="D250">
        <v>36</v>
      </c>
      <c r="E250">
        <v>213</v>
      </c>
      <c r="F250">
        <v>334</v>
      </c>
      <c r="G250">
        <v>37</v>
      </c>
      <c r="H250">
        <v>1833</v>
      </c>
      <c r="I250">
        <v>273</v>
      </c>
      <c r="J250">
        <v>37</v>
      </c>
      <c r="K250">
        <v>10</v>
      </c>
      <c r="L250">
        <v>245</v>
      </c>
      <c r="M250">
        <v>111</v>
      </c>
      <c r="N250">
        <v>140</v>
      </c>
      <c r="O250">
        <v>377</v>
      </c>
      <c r="P250">
        <v>132</v>
      </c>
      <c r="Q250">
        <v>68</v>
      </c>
      <c r="R250">
        <v>55</v>
      </c>
      <c r="S250">
        <v>58</v>
      </c>
      <c r="T250">
        <v>31</v>
      </c>
      <c r="U250">
        <v>52</v>
      </c>
      <c r="V250">
        <v>18</v>
      </c>
      <c r="W250">
        <v>73</v>
      </c>
      <c r="X250">
        <v>79</v>
      </c>
      <c r="Y250">
        <v>134</v>
      </c>
      <c r="Z250">
        <v>107</v>
      </c>
      <c r="AA250">
        <v>31</v>
      </c>
      <c r="AB250">
        <v>81</v>
      </c>
      <c r="AC250">
        <v>200</v>
      </c>
      <c r="AD250">
        <v>39</v>
      </c>
      <c r="AE250">
        <v>207</v>
      </c>
      <c r="AF250">
        <v>20</v>
      </c>
      <c r="AG250">
        <v>59</v>
      </c>
      <c r="AH250">
        <v>91</v>
      </c>
      <c r="AI250">
        <v>173</v>
      </c>
      <c r="AJ250">
        <v>100</v>
      </c>
      <c r="AK250">
        <v>39</v>
      </c>
      <c r="AL250">
        <v>110</v>
      </c>
      <c r="AM250">
        <v>53</v>
      </c>
      <c r="AN250">
        <v>1231</v>
      </c>
      <c r="AO250">
        <v>92</v>
      </c>
      <c r="AP250">
        <v>10</v>
      </c>
      <c r="AQ250">
        <v>45</v>
      </c>
      <c r="AR250">
        <v>32</v>
      </c>
      <c r="AS250">
        <v>76</v>
      </c>
      <c r="AT250">
        <v>376</v>
      </c>
      <c r="AU250">
        <v>168</v>
      </c>
      <c r="AV250">
        <v>16</v>
      </c>
      <c r="AW250">
        <v>144</v>
      </c>
      <c r="AX250">
        <v>1</v>
      </c>
      <c r="AY250">
        <v>8</v>
      </c>
      <c r="AZ250">
        <v>87</v>
      </c>
      <c r="BA250">
        <v>56</v>
      </c>
      <c r="BB250">
        <v>15</v>
      </c>
      <c r="BC250">
        <v>20</v>
      </c>
      <c r="BD250">
        <v>78</v>
      </c>
      <c r="BE250">
        <v>0</v>
      </c>
      <c r="BF250">
        <v>0</v>
      </c>
      <c r="BG250">
        <v>0</v>
      </c>
      <c r="BH250">
        <v>0</v>
      </c>
      <c r="BI250">
        <v>13</v>
      </c>
      <c r="BJ250">
        <v>0</v>
      </c>
      <c r="BK250">
        <v>0</v>
      </c>
      <c r="BL250">
        <v>3</v>
      </c>
      <c r="BM250">
        <v>0</v>
      </c>
      <c r="BN250">
        <v>0</v>
      </c>
      <c r="BO250" s="30">
        <f t="shared" si="59"/>
        <v>114</v>
      </c>
      <c r="BP250">
        <v>39</v>
      </c>
      <c r="BQ250" s="30">
        <f t="shared" si="60"/>
        <v>185</v>
      </c>
      <c r="BR250" s="24">
        <v>8351</v>
      </c>
      <c r="BS250" s="30">
        <f t="shared" si="46"/>
        <v>8351</v>
      </c>
      <c r="BT250" s="30">
        <v>0</v>
      </c>
      <c r="BU250" s="57">
        <v>37646</v>
      </c>
      <c r="BW250">
        <f t="shared" si="48"/>
        <v>116407</v>
      </c>
      <c r="BX250" s="25">
        <f t="shared" si="55"/>
        <v>-9.432743851677805E-2</v>
      </c>
      <c r="BY250" s="6">
        <v>5628</v>
      </c>
      <c r="BZ250">
        <f t="shared" si="54"/>
        <v>2723</v>
      </c>
      <c r="CA250">
        <f t="shared" si="56"/>
        <v>38761</v>
      </c>
      <c r="CD250">
        <f t="shared" si="49"/>
        <v>22964</v>
      </c>
      <c r="CE250">
        <f t="shared" si="50"/>
        <v>16694</v>
      </c>
      <c r="CF250">
        <f t="shared" si="51"/>
        <v>5463</v>
      </c>
      <c r="CG250">
        <f t="shared" si="52"/>
        <v>4166</v>
      </c>
      <c r="CH250">
        <f t="shared" si="53"/>
        <v>5089</v>
      </c>
      <c r="CZ250" s="88">
        <v>37622</v>
      </c>
      <c r="DA250" s="6">
        <f t="shared" si="57"/>
        <v>10785.444444444445</v>
      </c>
      <c r="DB250" s="6">
        <f t="shared" si="47"/>
        <v>9700.5833333333339</v>
      </c>
      <c r="DC250" s="90">
        <f t="shared" si="58"/>
        <v>8351</v>
      </c>
    </row>
    <row r="251" spans="2:107" x14ac:dyDescent="0.3">
      <c r="B251" s="63">
        <v>37653</v>
      </c>
      <c r="C251" t="s">
        <v>444</v>
      </c>
      <c r="D251">
        <v>38</v>
      </c>
      <c r="E251">
        <v>231</v>
      </c>
      <c r="F251">
        <v>336</v>
      </c>
      <c r="G251">
        <v>43</v>
      </c>
      <c r="H251">
        <v>1826</v>
      </c>
      <c r="I251">
        <v>296</v>
      </c>
      <c r="J251">
        <v>41</v>
      </c>
      <c r="K251">
        <v>6</v>
      </c>
      <c r="L251">
        <v>276</v>
      </c>
      <c r="M251">
        <v>126</v>
      </c>
      <c r="N251">
        <v>151</v>
      </c>
      <c r="O251">
        <v>371</v>
      </c>
      <c r="P251">
        <v>151</v>
      </c>
      <c r="Q251">
        <v>51</v>
      </c>
      <c r="R251">
        <v>54</v>
      </c>
      <c r="S251">
        <v>64</v>
      </c>
      <c r="T251">
        <v>39</v>
      </c>
      <c r="U251">
        <v>42</v>
      </c>
      <c r="V251">
        <v>17</v>
      </c>
      <c r="W251">
        <v>80</v>
      </c>
      <c r="X251">
        <v>77</v>
      </c>
      <c r="Y251">
        <v>124</v>
      </c>
      <c r="Z251">
        <v>109</v>
      </c>
      <c r="AA251">
        <v>24</v>
      </c>
      <c r="AB251">
        <v>81</v>
      </c>
      <c r="AC251">
        <v>234</v>
      </c>
      <c r="AD251">
        <v>47</v>
      </c>
      <c r="AE251">
        <v>194</v>
      </c>
      <c r="AF251">
        <v>22</v>
      </c>
      <c r="AG251">
        <v>54</v>
      </c>
      <c r="AH251">
        <v>83</v>
      </c>
      <c r="AI251">
        <v>162</v>
      </c>
      <c r="AJ251">
        <v>117</v>
      </c>
      <c r="AK251">
        <v>28</v>
      </c>
      <c r="AL251">
        <v>99</v>
      </c>
      <c r="AM251">
        <v>65</v>
      </c>
      <c r="AN251">
        <v>1276</v>
      </c>
      <c r="AO251">
        <v>105</v>
      </c>
      <c r="AP251">
        <v>6</v>
      </c>
      <c r="AQ251">
        <v>49</v>
      </c>
      <c r="AR251">
        <v>35</v>
      </c>
      <c r="AS251">
        <v>68</v>
      </c>
      <c r="AT251">
        <v>382</v>
      </c>
      <c r="AU251">
        <v>176</v>
      </c>
      <c r="AV251">
        <v>16</v>
      </c>
      <c r="AW251">
        <v>143</v>
      </c>
      <c r="AX251">
        <v>1</v>
      </c>
      <c r="AY251">
        <v>12</v>
      </c>
      <c r="AZ251">
        <v>81</v>
      </c>
      <c r="BA251">
        <v>39</v>
      </c>
      <c r="BB251">
        <v>7</v>
      </c>
      <c r="BC251">
        <v>10</v>
      </c>
      <c r="BD251">
        <v>89</v>
      </c>
      <c r="BE251">
        <v>0</v>
      </c>
      <c r="BF251">
        <v>0</v>
      </c>
      <c r="BG251">
        <v>0</v>
      </c>
      <c r="BH251">
        <v>0</v>
      </c>
      <c r="BI251">
        <v>14</v>
      </c>
      <c r="BJ251">
        <v>0</v>
      </c>
      <c r="BK251">
        <v>0</v>
      </c>
      <c r="BL251">
        <v>3</v>
      </c>
      <c r="BM251">
        <v>2</v>
      </c>
      <c r="BN251">
        <v>0</v>
      </c>
      <c r="BO251" s="30">
        <f t="shared" si="59"/>
        <v>118</v>
      </c>
      <c r="BP251">
        <v>16</v>
      </c>
      <c r="BQ251" s="30">
        <f t="shared" si="60"/>
        <v>212</v>
      </c>
      <c r="BR251" s="24">
        <v>8501</v>
      </c>
      <c r="BS251" s="30">
        <f t="shared" si="46"/>
        <v>8501</v>
      </c>
      <c r="BT251" s="30">
        <v>0</v>
      </c>
      <c r="BU251" s="57">
        <v>37674</v>
      </c>
      <c r="BW251">
        <f t="shared" si="48"/>
        <v>116382</v>
      </c>
      <c r="BX251" s="25">
        <f t="shared" si="55"/>
        <v>-8.9684625492772674E-2</v>
      </c>
      <c r="BY251" s="41">
        <v>5072</v>
      </c>
      <c r="BZ251">
        <f t="shared" si="54"/>
        <v>3429</v>
      </c>
      <c r="CA251">
        <f t="shared" si="56"/>
        <v>37062</v>
      </c>
      <c r="CD251">
        <f t="shared" si="49"/>
        <v>23276</v>
      </c>
      <c r="CE251">
        <f t="shared" si="50"/>
        <v>16727</v>
      </c>
      <c r="CF251">
        <f t="shared" si="51"/>
        <v>5461</v>
      </c>
      <c r="CG251">
        <f t="shared" si="52"/>
        <v>4226</v>
      </c>
      <c r="CH251">
        <f t="shared" si="53"/>
        <v>5077</v>
      </c>
      <c r="CZ251" s="88">
        <v>37653</v>
      </c>
      <c r="DA251" s="6">
        <f t="shared" si="57"/>
        <v>10738.583333333334</v>
      </c>
      <c r="DB251" s="6">
        <f t="shared" si="47"/>
        <v>9698.5</v>
      </c>
      <c r="DC251" s="90">
        <f t="shared" si="58"/>
        <v>8501</v>
      </c>
    </row>
    <row r="252" spans="2:107" x14ac:dyDescent="0.3">
      <c r="B252" s="63">
        <v>37681</v>
      </c>
      <c r="C252" t="s">
        <v>445</v>
      </c>
      <c r="D252">
        <v>42</v>
      </c>
      <c r="E252">
        <v>325</v>
      </c>
      <c r="F252">
        <v>412</v>
      </c>
      <c r="G252">
        <v>53</v>
      </c>
      <c r="H252">
        <v>2410</v>
      </c>
      <c r="I252">
        <v>316</v>
      </c>
      <c r="J252">
        <v>44</v>
      </c>
      <c r="K252">
        <v>15</v>
      </c>
      <c r="L252">
        <v>314</v>
      </c>
      <c r="M252">
        <v>134</v>
      </c>
      <c r="N252">
        <v>162</v>
      </c>
      <c r="O252">
        <v>522</v>
      </c>
      <c r="P252">
        <v>235</v>
      </c>
      <c r="Q252">
        <v>95</v>
      </c>
      <c r="R252">
        <v>83</v>
      </c>
      <c r="S252">
        <v>92</v>
      </c>
      <c r="T252">
        <v>39</v>
      </c>
      <c r="U252">
        <v>57</v>
      </c>
      <c r="V252">
        <v>25</v>
      </c>
      <c r="W252">
        <v>79</v>
      </c>
      <c r="X252">
        <v>101</v>
      </c>
      <c r="Y252">
        <v>146</v>
      </c>
      <c r="Z252">
        <v>144</v>
      </c>
      <c r="AA252">
        <v>26</v>
      </c>
      <c r="AB252">
        <v>112</v>
      </c>
      <c r="AC252">
        <v>244</v>
      </c>
      <c r="AD252">
        <v>51</v>
      </c>
      <c r="AE252">
        <v>267</v>
      </c>
      <c r="AF252">
        <v>33</v>
      </c>
      <c r="AG252">
        <v>69</v>
      </c>
      <c r="AH252">
        <v>98</v>
      </c>
      <c r="AI252">
        <v>196</v>
      </c>
      <c r="AJ252">
        <v>141</v>
      </c>
      <c r="AK252">
        <v>26</v>
      </c>
      <c r="AL252">
        <v>159</v>
      </c>
      <c r="AM252">
        <v>81</v>
      </c>
      <c r="AN252">
        <v>1651</v>
      </c>
      <c r="AO252">
        <v>130</v>
      </c>
      <c r="AP252">
        <v>11</v>
      </c>
      <c r="AQ252">
        <v>47</v>
      </c>
      <c r="AR252">
        <v>33</v>
      </c>
      <c r="AS252">
        <v>89</v>
      </c>
      <c r="AT252">
        <v>517</v>
      </c>
      <c r="AU252">
        <v>243</v>
      </c>
      <c r="AV252">
        <v>22</v>
      </c>
      <c r="AW252">
        <v>163</v>
      </c>
      <c r="AX252">
        <v>1</v>
      </c>
      <c r="AY252">
        <v>14</v>
      </c>
      <c r="AZ252">
        <v>94</v>
      </c>
      <c r="BA252">
        <v>68</v>
      </c>
      <c r="BB252">
        <v>13</v>
      </c>
      <c r="BC252">
        <v>28</v>
      </c>
      <c r="BD252">
        <v>112</v>
      </c>
      <c r="BE252">
        <v>0</v>
      </c>
      <c r="BF252">
        <v>0</v>
      </c>
      <c r="BG252">
        <v>1</v>
      </c>
      <c r="BH252">
        <v>1</v>
      </c>
      <c r="BI252">
        <v>19</v>
      </c>
      <c r="BJ252">
        <v>0</v>
      </c>
      <c r="BK252">
        <v>0</v>
      </c>
      <c r="BL252">
        <v>6</v>
      </c>
      <c r="BM252">
        <v>0</v>
      </c>
      <c r="BN252">
        <v>0</v>
      </c>
      <c r="BO252" s="30">
        <f t="shared" si="59"/>
        <v>167</v>
      </c>
      <c r="BP252">
        <v>22</v>
      </c>
      <c r="BQ252" s="30">
        <f t="shared" si="60"/>
        <v>271</v>
      </c>
      <c r="BR252" s="24">
        <v>10904</v>
      </c>
      <c r="BS252" s="30">
        <f t="shared" si="46"/>
        <v>10904</v>
      </c>
      <c r="BT252" s="30">
        <v>0</v>
      </c>
      <c r="BU252" s="57">
        <v>37709</v>
      </c>
      <c r="BW252">
        <f t="shared" si="48"/>
        <v>116648</v>
      </c>
      <c r="BX252" s="25">
        <f t="shared" si="55"/>
        <v>-7.3310241825288336E-2</v>
      </c>
      <c r="BY252" s="41">
        <v>7155</v>
      </c>
      <c r="BZ252">
        <f t="shared" si="54"/>
        <v>3749</v>
      </c>
      <c r="CA252">
        <f t="shared" si="56"/>
        <v>38110</v>
      </c>
      <c r="CD252">
        <f t="shared" si="49"/>
        <v>23736</v>
      </c>
      <c r="CE252">
        <f t="shared" si="50"/>
        <v>16766</v>
      </c>
      <c r="CF252">
        <f t="shared" si="51"/>
        <v>5486</v>
      </c>
      <c r="CG252">
        <f t="shared" si="52"/>
        <v>4251</v>
      </c>
      <c r="CH252">
        <f t="shared" si="53"/>
        <v>5145</v>
      </c>
      <c r="CZ252" s="88">
        <v>37681</v>
      </c>
      <c r="DA252" s="6">
        <f t="shared" si="57"/>
        <v>10751.305555555555</v>
      </c>
      <c r="DB252" s="6">
        <f t="shared" si="47"/>
        <v>9720.6666666666661</v>
      </c>
      <c r="DC252" s="90">
        <f t="shared" si="58"/>
        <v>10904</v>
      </c>
    </row>
    <row r="253" spans="2:107" x14ac:dyDescent="0.3">
      <c r="B253" s="63">
        <v>37712</v>
      </c>
      <c r="C253" t="s">
        <v>446</v>
      </c>
      <c r="D253">
        <v>46</v>
      </c>
      <c r="E253">
        <v>195</v>
      </c>
      <c r="F253">
        <v>315</v>
      </c>
      <c r="G253">
        <v>38</v>
      </c>
      <c r="H253">
        <v>1831</v>
      </c>
      <c r="I253">
        <v>284</v>
      </c>
      <c r="J253">
        <v>40</v>
      </c>
      <c r="K253">
        <v>9</v>
      </c>
      <c r="L253">
        <v>244</v>
      </c>
      <c r="M253">
        <v>114</v>
      </c>
      <c r="N253">
        <v>135</v>
      </c>
      <c r="O253">
        <v>366</v>
      </c>
      <c r="P253">
        <v>151</v>
      </c>
      <c r="Q253">
        <v>53</v>
      </c>
      <c r="R253">
        <v>36</v>
      </c>
      <c r="S253">
        <v>71</v>
      </c>
      <c r="T253">
        <v>34</v>
      </c>
      <c r="U253">
        <v>32</v>
      </c>
      <c r="V253">
        <v>17</v>
      </c>
      <c r="W253">
        <v>69</v>
      </c>
      <c r="X253">
        <v>81</v>
      </c>
      <c r="Y253">
        <v>136</v>
      </c>
      <c r="Z253">
        <v>102</v>
      </c>
      <c r="AA253">
        <v>30</v>
      </c>
      <c r="AB253">
        <v>105</v>
      </c>
      <c r="AC253">
        <v>181</v>
      </c>
      <c r="AD253">
        <v>43</v>
      </c>
      <c r="AE253">
        <v>200</v>
      </c>
      <c r="AF253">
        <v>20</v>
      </c>
      <c r="AG253">
        <v>66</v>
      </c>
      <c r="AH253">
        <v>68</v>
      </c>
      <c r="AI253">
        <v>162</v>
      </c>
      <c r="AJ253">
        <v>107</v>
      </c>
      <c r="AK253">
        <v>29</v>
      </c>
      <c r="AL253">
        <v>109</v>
      </c>
      <c r="AM253">
        <v>48</v>
      </c>
      <c r="AN253">
        <v>1368</v>
      </c>
      <c r="AO253">
        <v>96</v>
      </c>
      <c r="AP253">
        <v>12</v>
      </c>
      <c r="AQ253">
        <v>44</v>
      </c>
      <c r="AR253">
        <v>29</v>
      </c>
      <c r="AS253">
        <v>62</v>
      </c>
      <c r="AT253">
        <v>361</v>
      </c>
      <c r="AU253">
        <v>159</v>
      </c>
      <c r="AV253">
        <v>11</v>
      </c>
      <c r="AW253">
        <v>144</v>
      </c>
      <c r="AX253">
        <v>2</v>
      </c>
      <c r="AY253">
        <v>9</v>
      </c>
      <c r="AZ253">
        <v>78</v>
      </c>
      <c r="BA253">
        <v>43</v>
      </c>
      <c r="BB253">
        <v>9</v>
      </c>
      <c r="BC253">
        <v>14</v>
      </c>
      <c r="BD253">
        <v>70</v>
      </c>
      <c r="BE253">
        <v>0</v>
      </c>
      <c r="BF253">
        <v>0</v>
      </c>
      <c r="BG253">
        <v>0</v>
      </c>
      <c r="BH253">
        <v>0</v>
      </c>
      <c r="BI253">
        <v>13</v>
      </c>
      <c r="BJ253">
        <v>1</v>
      </c>
      <c r="BK253">
        <v>1</v>
      </c>
      <c r="BL253">
        <v>1</v>
      </c>
      <c r="BM253">
        <v>0</v>
      </c>
      <c r="BN253">
        <v>0</v>
      </c>
      <c r="BO253" s="30">
        <f t="shared" si="59"/>
        <v>100</v>
      </c>
      <c r="BP253">
        <v>17</v>
      </c>
      <c r="BQ253" s="30">
        <f t="shared" si="60"/>
        <v>215</v>
      </c>
      <c r="BR253" s="24">
        <v>8326</v>
      </c>
      <c r="BS253" s="30">
        <f t="shared" si="46"/>
        <v>8326</v>
      </c>
      <c r="BT253" s="30">
        <v>0</v>
      </c>
      <c r="BU253" s="57">
        <v>37737</v>
      </c>
      <c r="BW253">
        <f t="shared" si="48"/>
        <v>116471</v>
      </c>
      <c r="BX253" s="25">
        <f t="shared" si="55"/>
        <v>-6.5203258557727017E-2</v>
      </c>
      <c r="BY253" s="41">
        <v>6009</v>
      </c>
      <c r="BZ253">
        <f t="shared" si="54"/>
        <v>2317</v>
      </c>
      <c r="CA253">
        <f t="shared" si="56"/>
        <v>38813</v>
      </c>
      <c r="CD253">
        <f t="shared" si="49"/>
        <v>24079</v>
      </c>
      <c r="CE253">
        <f t="shared" si="50"/>
        <v>16859</v>
      </c>
      <c r="CF253">
        <f t="shared" si="51"/>
        <v>5389</v>
      </c>
      <c r="CG253">
        <f t="shared" si="52"/>
        <v>4289</v>
      </c>
      <c r="CH253">
        <f t="shared" si="53"/>
        <v>5145</v>
      </c>
      <c r="CZ253" s="88">
        <v>37712</v>
      </c>
      <c r="DA253" s="6">
        <f t="shared" si="57"/>
        <v>10634</v>
      </c>
      <c r="DB253" s="6">
        <f t="shared" si="47"/>
        <v>9705.9166666666661</v>
      </c>
      <c r="DC253" s="90">
        <f t="shared" si="58"/>
        <v>8326</v>
      </c>
    </row>
    <row r="254" spans="2:107" x14ac:dyDescent="0.3">
      <c r="B254" s="63">
        <v>37742</v>
      </c>
      <c r="C254" t="s">
        <v>447</v>
      </c>
      <c r="D254" s="6">
        <v>37</v>
      </c>
      <c r="E254" s="6">
        <v>261</v>
      </c>
      <c r="F254" s="6">
        <v>413</v>
      </c>
      <c r="G254" s="6">
        <v>51</v>
      </c>
      <c r="H254" s="6">
        <v>2203</v>
      </c>
      <c r="I254" s="6">
        <v>314</v>
      </c>
      <c r="J254" s="6">
        <v>37</v>
      </c>
      <c r="K254" s="6">
        <v>13</v>
      </c>
      <c r="L254" s="6">
        <v>303</v>
      </c>
      <c r="M254" s="6">
        <v>146</v>
      </c>
      <c r="N254" s="6">
        <v>145</v>
      </c>
      <c r="O254" s="6">
        <v>482</v>
      </c>
      <c r="P254" s="6">
        <v>170</v>
      </c>
      <c r="Q254" s="6">
        <v>90</v>
      </c>
      <c r="R254" s="6">
        <v>52</v>
      </c>
      <c r="S254" s="6">
        <v>80</v>
      </c>
      <c r="T254" s="6">
        <v>39</v>
      </c>
      <c r="U254" s="6">
        <v>41</v>
      </c>
      <c r="V254" s="6">
        <v>20</v>
      </c>
      <c r="W254" s="6">
        <v>72</v>
      </c>
      <c r="X254" s="6">
        <v>105</v>
      </c>
      <c r="Y254" s="6">
        <v>155</v>
      </c>
      <c r="Z254" s="6">
        <v>149</v>
      </c>
      <c r="AA254" s="6">
        <v>29</v>
      </c>
      <c r="AB254" s="6">
        <v>108</v>
      </c>
      <c r="AC254" s="6">
        <v>247</v>
      </c>
      <c r="AD254" s="6">
        <v>39</v>
      </c>
      <c r="AE254" s="6">
        <v>282</v>
      </c>
      <c r="AF254" s="6">
        <v>31</v>
      </c>
      <c r="AG254" s="6">
        <v>74</v>
      </c>
      <c r="AH254" s="6">
        <v>129</v>
      </c>
      <c r="AI254" s="6">
        <v>202</v>
      </c>
      <c r="AJ254" s="6">
        <v>103</v>
      </c>
      <c r="AK254" s="6">
        <v>23</v>
      </c>
      <c r="AL254" s="6">
        <v>129</v>
      </c>
      <c r="AM254" s="6">
        <v>102</v>
      </c>
      <c r="AN254" s="6">
        <v>1490</v>
      </c>
      <c r="AO254" s="6">
        <v>116</v>
      </c>
      <c r="AP254" s="6">
        <v>14</v>
      </c>
      <c r="AQ254" s="6">
        <v>55</v>
      </c>
      <c r="AR254" s="6">
        <v>34</v>
      </c>
      <c r="AS254" s="6">
        <v>82</v>
      </c>
      <c r="AT254" s="6">
        <v>387</v>
      </c>
      <c r="AU254" s="6">
        <v>255</v>
      </c>
      <c r="AV254" s="6">
        <v>13</v>
      </c>
      <c r="AW254" s="6">
        <v>155</v>
      </c>
      <c r="AX254" s="6">
        <v>5</v>
      </c>
      <c r="AY254" s="6">
        <v>7</v>
      </c>
      <c r="AZ254" s="6">
        <v>106</v>
      </c>
      <c r="BA254" s="6">
        <v>50</v>
      </c>
      <c r="BB254" s="6">
        <v>17</v>
      </c>
      <c r="BC254">
        <v>10</v>
      </c>
      <c r="BD254">
        <v>91</v>
      </c>
      <c r="BE254">
        <v>0</v>
      </c>
      <c r="BF254">
        <v>0</v>
      </c>
      <c r="BG254" s="6">
        <v>1</v>
      </c>
      <c r="BH254" s="6">
        <v>0</v>
      </c>
      <c r="BI254" s="6">
        <v>19</v>
      </c>
      <c r="BJ254" s="6">
        <v>1</v>
      </c>
      <c r="BK254" s="6">
        <v>1</v>
      </c>
      <c r="BL254" s="6">
        <v>6</v>
      </c>
      <c r="BM254" s="6">
        <v>0</v>
      </c>
      <c r="BN254" s="6">
        <v>1</v>
      </c>
      <c r="BO254" s="30">
        <f t="shared" si="59"/>
        <v>130</v>
      </c>
      <c r="BP254" s="6">
        <v>21</v>
      </c>
      <c r="BQ254" s="30">
        <f t="shared" si="60"/>
        <v>246</v>
      </c>
      <c r="BR254" s="24">
        <v>10059</v>
      </c>
      <c r="BS254" s="30">
        <f t="shared" si="46"/>
        <v>10059</v>
      </c>
      <c r="BT254" s="30">
        <v>0</v>
      </c>
      <c r="BU254" s="57">
        <v>37772</v>
      </c>
      <c r="BW254">
        <f t="shared" si="48"/>
        <v>118231</v>
      </c>
      <c r="BX254" s="25">
        <f t="shared" si="55"/>
        <v>-4.3902636260714889E-2</v>
      </c>
      <c r="BY254" s="41">
        <v>4331</v>
      </c>
      <c r="BZ254">
        <f t="shared" si="54"/>
        <v>5728</v>
      </c>
      <c r="CA254">
        <f t="shared" si="56"/>
        <v>43153</v>
      </c>
      <c r="CD254">
        <f t="shared" si="49"/>
        <v>24821</v>
      </c>
      <c r="CE254">
        <f t="shared" si="50"/>
        <v>17117</v>
      </c>
      <c r="CF254">
        <f t="shared" si="51"/>
        <v>5378</v>
      </c>
      <c r="CG254">
        <f t="shared" si="52"/>
        <v>4415</v>
      </c>
      <c r="CH254">
        <f t="shared" si="53"/>
        <v>5254</v>
      </c>
      <c r="CZ254" s="88">
        <v>37742</v>
      </c>
      <c r="DA254" s="6">
        <f t="shared" si="57"/>
        <v>10639.611111111111</v>
      </c>
      <c r="DB254" s="6">
        <f t="shared" si="47"/>
        <v>9852.5833333333339</v>
      </c>
      <c r="DC254" s="90">
        <f t="shared" si="58"/>
        <v>10059</v>
      </c>
    </row>
    <row r="255" spans="2:107" x14ac:dyDescent="0.3">
      <c r="B255" s="63">
        <v>37773</v>
      </c>
      <c r="C255" t="s">
        <v>448</v>
      </c>
      <c r="D255">
        <v>52</v>
      </c>
      <c r="E255">
        <v>217</v>
      </c>
      <c r="F255">
        <v>424</v>
      </c>
      <c r="G255">
        <v>50</v>
      </c>
      <c r="H255">
        <v>2008</v>
      </c>
      <c r="I255">
        <v>336</v>
      </c>
      <c r="J255">
        <v>40</v>
      </c>
      <c r="K255">
        <v>12</v>
      </c>
      <c r="L255">
        <v>272</v>
      </c>
      <c r="M255">
        <v>156</v>
      </c>
      <c r="N255">
        <v>143</v>
      </c>
      <c r="O255">
        <v>409</v>
      </c>
      <c r="P255">
        <v>196</v>
      </c>
      <c r="Q255">
        <v>75</v>
      </c>
      <c r="R255">
        <v>66</v>
      </c>
      <c r="S255">
        <v>78</v>
      </c>
      <c r="T255">
        <v>32</v>
      </c>
      <c r="U255">
        <v>54</v>
      </c>
      <c r="V255">
        <v>28</v>
      </c>
      <c r="W255">
        <v>84</v>
      </c>
      <c r="X255">
        <v>83</v>
      </c>
      <c r="Y255">
        <v>136</v>
      </c>
      <c r="Z255">
        <v>132</v>
      </c>
      <c r="AA255">
        <v>33</v>
      </c>
      <c r="AB255">
        <v>122</v>
      </c>
      <c r="AC255">
        <v>212</v>
      </c>
      <c r="AD255">
        <v>48</v>
      </c>
      <c r="AE255">
        <v>220</v>
      </c>
      <c r="AF255">
        <v>25</v>
      </c>
      <c r="AG255">
        <v>82</v>
      </c>
      <c r="AH255">
        <v>68</v>
      </c>
      <c r="AI255">
        <v>198</v>
      </c>
      <c r="AJ255">
        <v>106</v>
      </c>
      <c r="AK255">
        <v>30</v>
      </c>
      <c r="AL255">
        <v>148</v>
      </c>
      <c r="AM255">
        <v>88</v>
      </c>
      <c r="AN255">
        <v>1307</v>
      </c>
      <c r="AO255">
        <v>120</v>
      </c>
      <c r="AP255">
        <v>11</v>
      </c>
      <c r="AQ255">
        <v>59</v>
      </c>
      <c r="AR255">
        <v>24</v>
      </c>
      <c r="AS255">
        <v>79</v>
      </c>
      <c r="AT255">
        <v>433</v>
      </c>
      <c r="AU255">
        <v>217</v>
      </c>
      <c r="AV255">
        <v>10</v>
      </c>
      <c r="AW255">
        <v>160</v>
      </c>
      <c r="AX255">
        <v>2</v>
      </c>
      <c r="AY255">
        <v>14</v>
      </c>
      <c r="AZ255">
        <v>112</v>
      </c>
      <c r="BA255">
        <v>36</v>
      </c>
      <c r="BB255">
        <v>9</v>
      </c>
      <c r="BC255">
        <v>14</v>
      </c>
      <c r="BD255">
        <v>84</v>
      </c>
      <c r="BE255">
        <v>0</v>
      </c>
      <c r="BF255">
        <v>0</v>
      </c>
      <c r="BG255">
        <v>0</v>
      </c>
      <c r="BH255">
        <v>4</v>
      </c>
      <c r="BI255">
        <v>18</v>
      </c>
      <c r="BJ255">
        <v>0</v>
      </c>
      <c r="BK255">
        <v>1</v>
      </c>
      <c r="BL255">
        <v>2</v>
      </c>
      <c r="BM255">
        <v>0</v>
      </c>
      <c r="BN255">
        <v>0</v>
      </c>
      <c r="BO255" s="30">
        <f t="shared" si="59"/>
        <v>123</v>
      </c>
      <c r="BP255">
        <v>23</v>
      </c>
      <c r="BQ255" s="30">
        <f t="shared" si="60"/>
        <v>245</v>
      </c>
      <c r="BR255" s="24">
        <v>9447</v>
      </c>
      <c r="BS255" s="30">
        <f t="shared" si="46"/>
        <v>9447</v>
      </c>
      <c r="BT255" s="30">
        <v>0</v>
      </c>
      <c r="BU255" s="57">
        <v>37800</v>
      </c>
      <c r="BW255">
        <f t="shared" si="48"/>
        <v>115831</v>
      </c>
      <c r="BX255" s="25">
        <f t="shared" si="55"/>
        <v>-6.043866906766604E-2</v>
      </c>
      <c r="BY255" s="41">
        <v>6952</v>
      </c>
      <c r="BZ255">
        <f t="shared" si="54"/>
        <v>2495</v>
      </c>
      <c r="CA255">
        <f t="shared" si="56"/>
        <v>39941</v>
      </c>
      <c r="CD255">
        <f t="shared" si="49"/>
        <v>24592</v>
      </c>
      <c r="CE255">
        <f t="shared" si="50"/>
        <v>16812</v>
      </c>
      <c r="CF255">
        <f t="shared" si="51"/>
        <v>5273</v>
      </c>
      <c r="CG255">
        <f t="shared" si="52"/>
        <v>4426</v>
      </c>
      <c r="CH255">
        <f t="shared" si="53"/>
        <v>5135</v>
      </c>
      <c r="CZ255" s="88">
        <v>37773</v>
      </c>
      <c r="DA255" s="6">
        <f t="shared" si="57"/>
        <v>10588.25</v>
      </c>
      <c r="DB255" s="6">
        <f t="shared" si="47"/>
        <v>9652.5833333333339</v>
      </c>
      <c r="DC255" s="90">
        <f t="shared" si="58"/>
        <v>9447</v>
      </c>
    </row>
    <row r="256" spans="2:107" x14ac:dyDescent="0.3">
      <c r="B256" s="63">
        <v>37803</v>
      </c>
      <c r="C256" t="s">
        <v>462</v>
      </c>
      <c r="D256">
        <v>40</v>
      </c>
      <c r="E256">
        <v>201</v>
      </c>
      <c r="F256">
        <v>363</v>
      </c>
      <c r="G256">
        <v>50</v>
      </c>
      <c r="H256">
        <v>2092</v>
      </c>
      <c r="I256">
        <v>296</v>
      </c>
      <c r="J256">
        <v>49</v>
      </c>
      <c r="K256">
        <v>13</v>
      </c>
      <c r="L256">
        <v>295</v>
      </c>
      <c r="M256">
        <v>139</v>
      </c>
      <c r="N256">
        <v>156</v>
      </c>
      <c r="O256">
        <v>384</v>
      </c>
      <c r="P256">
        <v>236</v>
      </c>
      <c r="Q256">
        <v>90</v>
      </c>
      <c r="R256">
        <v>64</v>
      </c>
      <c r="S256">
        <v>66</v>
      </c>
      <c r="T256">
        <v>50</v>
      </c>
      <c r="U256">
        <v>59</v>
      </c>
      <c r="V256">
        <v>19</v>
      </c>
      <c r="W256">
        <v>86</v>
      </c>
      <c r="X256">
        <v>103</v>
      </c>
      <c r="Y256">
        <v>159</v>
      </c>
      <c r="Z256">
        <v>149</v>
      </c>
      <c r="AA256">
        <v>31</v>
      </c>
      <c r="AB256">
        <v>103</v>
      </c>
      <c r="AC256">
        <v>220</v>
      </c>
      <c r="AD256">
        <v>40</v>
      </c>
      <c r="AE256">
        <v>226</v>
      </c>
      <c r="AF256">
        <v>22</v>
      </c>
      <c r="AG256">
        <v>91</v>
      </c>
      <c r="AH256">
        <v>89</v>
      </c>
      <c r="AI256">
        <v>174</v>
      </c>
      <c r="AJ256">
        <v>121</v>
      </c>
      <c r="AK256">
        <v>29</v>
      </c>
      <c r="AL256">
        <v>148</v>
      </c>
      <c r="AM256">
        <v>70</v>
      </c>
      <c r="AN256">
        <v>1351</v>
      </c>
      <c r="AO256">
        <v>116</v>
      </c>
      <c r="AP256">
        <v>12</v>
      </c>
      <c r="AQ256">
        <v>51</v>
      </c>
      <c r="AR256">
        <v>38</v>
      </c>
      <c r="AS256">
        <v>88</v>
      </c>
      <c r="AT256">
        <v>427</v>
      </c>
      <c r="AU256">
        <v>209</v>
      </c>
      <c r="AV256">
        <v>15</v>
      </c>
      <c r="AW256">
        <v>183</v>
      </c>
      <c r="AX256">
        <v>2</v>
      </c>
      <c r="AY256">
        <v>11</v>
      </c>
      <c r="AZ256">
        <v>120</v>
      </c>
      <c r="BA256">
        <v>57</v>
      </c>
      <c r="BB256">
        <v>24</v>
      </c>
      <c r="BC256">
        <v>8</v>
      </c>
      <c r="BD256">
        <v>81</v>
      </c>
      <c r="BE256">
        <v>0</v>
      </c>
      <c r="BF256">
        <v>0</v>
      </c>
      <c r="BG256">
        <v>0</v>
      </c>
      <c r="BH256">
        <v>1</v>
      </c>
      <c r="BI256">
        <v>22</v>
      </c>
      <c r="BJ256">
        <v>0</v>
      </c>
      <c r="BK256">
        <v>2</v>
      </c>
      <c r="BL256">
        <v>2</v>
      </c>
      <c r="BM256">
        <v>0</v>
      </c>
      <c r="BN256">
        <v>0</v>
      </c>
      <c r="BO256" s="30">
        <f t="shared" si="59"/>
        <v>116</v>
      </c>
      <c r="BP256">
        <v>20</v>
      </c>
      <c r="BQ256" s="30">
        <f t="shared" si="60"/>
        <v>213</v>
      </c>
      <c r="BR256" s="24">
        <v>9576</v>
      </c>
      <c r="BS256" s="30">
        <f t="shared" si="46"/>
        <v>9576</v>
      </c>
      <c r="BT256" s="30">
        <v>0</v>
      </c>
      <c r="BU256" s="57">
        <v>37828</v>
      </c>
      <c r="BW256">
        <f t="shared" ref="BW256:BW262" si="61">SUM(BR245:BR256)</f>
        <v>116082</v>
      </c>
      <c r="BX256" s="25">
        <f t="shared" ref="BX256:BX263" si="62">(BW256/BW244)-1</f>
        <v>-4.9201811793036176E-2</v>
      </c>
      <c r="BY256" s="41">
        <v>5510</v>
      </c>
      <c r="BZ256">
        <f t="shared" ref="BZ256:BZ261" si="63">BR256-BY256</f>
        <v>4066</v>
      </c>
      <c r="CA256">
        <f t="shared" ref="CA256:CA263" si="64">SUM(BZ245:BZ256)</f>
        <v>40934</v>
      </c>
      <c r="CD256">
        <f t="shared" ref="CD256:CD261" si="65">SUM(H245:H256)</f>
        <v>24754</v>
      </c>
      <c r="CE256">
        <f t="shared" ref="CE256:CE261" si="66">SUM(AN245:AN256)</f>
        <v>16875</v>
      </c>
      <c r="CF256">
        <f t="shared" ref="CF256:CF261" si="67">SUM(AT245:AT256)</f>
        <v>5226</v>
      </c>
      <c r="CG256">
        <f t="shared" si="52"/>
        <v>4466</v>
      </c>
      <c r="CH256">
        <f t="shared" si="53"/>
        <v>5124</v>
      </c>
      <c r="CZ256" s="88">
        <v>37803</v>
      </c>
      <c r="DA256" s="6">
        <f t="shared" si="57"/>
        <v>10467.138888888889</v>
      </c>
      <c r="DB256" s="6">
        <f t="shared" si="47"/>
        <v>9673.5</v>
      </c>
      <c r="DC256" s="90">
        <f t="shared" si="58"/>
        <v>9576</v>
      </c>
    </row>
    <row r="257" spans="2:107" x14ac:dyDescent="0.3">
      <c r="B257" s="63">
        <v>37834</v>
      </c>
      <c r="C257" t="s">
        <v>438</v>
      </c>
      <c r="D257">
        <v>32</v>
      </c>
      <c r="E257">
        <v>230</v>
      </c>
      <c r="F257">
        <v>247</v>
      </c>
      <c r="G257">
        <v>53</v>
      </c>
      <c r="H257">
        <v>2877</v>
      </c>
      <c r="I257">
        <v>443</v>
      </c>
      <c r="J257">
        <v>61</v>
      </c>
      <c r="K257">
        <v>10</v>
      </c>
      <c r="L257">
        <v>391</v>
      </c>
      <c r="M257">
        <v>169</v>
      </c>
      <c r="N257">
        <v>225</v>
      </c>
      <c r="O257">
        <v>526</v>
      </c>
      <c r="P257">
        <v>306</v>
      </c>
      <c r="Q257">
        <v>121</v>
      </c>
      <c r="R257">
        <v>107</v>
      </c>
      <c r="S257">
        <v>111</v>
      </c>
      <c r="T257">
        <v>46</v>
      </c>
      <c r="U257">
        <v>68</v>
      </c>
      <c r="V257">
        <v>28</v>
      </c>
      <c r="W257">
        <v>118</v>
      </c>
      <c r="X257">
        <v>140</v>
      </c>
      <c r="Y257">
        <v>217</v>
      </c>
      <c r="Z257">
        <v>186</v>
      </c>
      <c r="AA257">
        <v>30</v>
      </c>
      <c r="AB257">
        <v>133</v>
      </c>
      <c r="AC257">
        <v>265</v>
      </c>
      <c r="AD257">
        <v>72</v>
      </c>
      <c r="AE257">
        <v>316</v>
      </c>
      <c r="AF257">
        <v>43</v>
      </c>
      <c r="AG257">
        <v>138</v>
      </c>
      <c r="AH257">
        <v>119</v>
      </c>
      <c r="AI257">
        <v>264</v>
      </c>
      <c r="AJ257">
        <v>157</v>
      </c>
      <c r="AK257">
        <v>55</v>
      </c>
      <c r="AL257">
        <v>204</v>
      </c>
      <c r="AM257">
        <v>136</v>
      </c>
      <c r="AN257">
        <v>1805</v>
      </c>
      <c r="AO257">
        <v>158</v>
      </c>
      <c r="AP257">
        <v>19</v>
      </c>
      <c r="AQ257">
        <v>46</v>
      </c>
      <c r="AR257">
        <v>55</v>
      </c>
      <c r="AS257">
        <v>103</v>
      </c>
      <c r="AT257">
        <v>603</v>
      </c>
      <c r="AU257">
        <v>277</v>
      </c>
      <c r="AV257">
        <v>20</v>
      </c>
      <c r="AW257">
        <v>237</v>
      </c>
      <c r="AX257">
        <v>2</v>
      </c>
      <c r="AY257">
        <v>22</v>
      </c>
      <c r="AZ257">
        <v>156</v>
      </c>
      <c r="BA257">
        <v>69</v>
      </c>
      <c r="BB257">
        <v>34</v>
      </c>
      <c r="BC257">
        <v>17</v>
      </c>
      <c r="BD257">
        <v>108</v>
      </c>
      <c r="BE257">
        <v>0</v>
      </c>
      <c r="BF257">
        <v>0</v>
      </c>
      <c r="BG257">
        <v>3</v>
      </c>
      <c r="BH257">
        <v>1</v>
      </c>
      <c r="BI257">
        <v>29</v>
      </c>
      <c r="BJ257">
        <v>0</v>
      </c>
      <c r="BK257">
        <v>0</v>
      </c>
      <c r="BL257">
        <v>3</v>
      </c>
      <c r="BM257">
        <v>0</v>
      </c>
      <c r="BN257">
        <v>2</v>
      </c>
      <c r="BO257" s="30">
        <f t="shared" si="59"/>
        <v>163</v>
      </c>
      <c r="BP257">
        <v>34</v>
      </c>
      <c r="BQ257" s="30">
        <f t="shared" si="60"/>
        <v>646</v>
      </c>
      <c r="BR257" s="1">
        <v>13093</v>
      </c>
      <c r="BS257" s="30">
        <f t="shared" si="46"/>
        <v>13093</v>
      </c>
      <c r="BT257" s="30">
        <v>0</v>
      </c>
      <c r="BU257" s="57">
        <v>37863</v>
      </c>
      <c r="BW257">
        <f t="shared" si="61"/>
        <v>116341</v>
      </c>
      <c r="BX257" s="25">
        <f t="shared" si="62"/>
        <v>-5.6278847167806401E-2</v>
      </c>
      <c r="BY257" s="41">
        <v>7744</v>
      </c>
      <c r="BZ257">
        <f t="shared" si="63"/>
        <v>5349</v>
      </c>
      <c r="CA257">
        <f t="shared" si="64"/>
        <v>39494</v>
      </c>
      <c r="CD257">
        <f t="shared" si="65"/>
        <v>25092</v>
      </c>
      <c r="CE257">
        <f t="shared" si="66"/>
        <v>16922</v>
      </c>
      <c r="CF257">
        <f t="shared" si="67"/>
        <v>5181</v>
      </c>
      <c r="CG257">
        <f t="shared" si="52"/>
        <v>4244</v>
      </c>
      <c r="CH257">
        <f t="shared" si="53"/>
        <v>5100</v>
      </c>
      <c r="CZ257" s="88">
        <v>37834</v>
      </c>
      <c r="DA257" s="6">
        <f t="shared" si="57"/>
        <v>10504.166666666666</v>
      </c>
      <c r="DB257" s="6">
        <f t="shared" si="47"/>
        <v>9695.0833333333339</v>
      </c>
      <c r="DC257" s="90">
        <f t="shared" si="58"/>
        <v>13093</v>
      </c>
    </row>
    <row r="258" spans="2:107" x14ac:dyDescent="0.3">
      <c r="B258" s="63">
        <v>37865</v>
      </c>
      <c r="C258" t="s">
        <v>439</v>
      </c>
      <c r="D258">
        <v>53</v>
      </c>
      <c r="E258">
        <v>274</v>
      </c>
      <c r="F258">
        <v>446</v>
      </c>
      <c r="G258">
        <v>47</v>
      </c>
      <c r="H258">
        <v>2549</v>
      </c>
      <c r="I258">
        <v>383</v>
      </c>
      <c r="J258">
        <v>61</v>
      </c>
      <c r="K258">
        <v>15</v>
      </c>
      <c r="L258">
        <v>307</v>
      </c>
      <c r="M258">
        <v>157</v>
      </c>
      <c r="N258">
        <v>192</v>
      </c>
      <c r="O258">
        <v>468</v>
      </c>
      <c r="P258">
        <v>247</v>
      </c>
      <c r="Q258">
        <v>108</v>
      </c>
      <c r="R258">
        <v>69</v>
      </c>
      <c r="S258">
        <v>88</v>
      </c>
      <c r="T258">
        <v>36</v>
      </c>
      <c r="U258">
        <v>52</v>
      </c>
      <c r="V258">
        <v>27</v>
      </c>
      <c r="W258">
        <v>94</v>
      </c>
      <c r="X258">
        <v>141</v>
      </c>
      <c r="Y258">
        <v>190</v>
      </c>
      <c r="Z258">
        <v>186</v>
      </c>
      <c r="AA258">
        <v>27</v>
      </c>
      <c r="AB258">
        <v>118</v>
      </c>
      <c r="AC258">
        <v>269</v>
      </c>
      <c r="AD258">
        <v>53</v>
      </c>
      <c r="AE258">
        <v>256</v>
      </c>
      <c r="AF258">
        <v>39</v>
      </c>
      <c r="AG258">
        <v>116</v>
      </c>
      <c r="AH258">
        <v>92</v>
      </c>
      <c r="AI258">
        <v>245</v>
      </c>
      <c r="AJ258">
        <v>149</v>
      </c>
      <c r="AK258">
        <v>38</v>
      </c>
      <c r="AL258">
        <v>177</v>
      </c>
      <c r="AM258">
        <v>91</v>
      </c>
      <c r="AN258">
        <v>1631</v>
      </c>
      <c r="AO258">
        <v>153</v>
      </c>
      <c r="AP258">
        <v>19</v>
      </c>
      <c r="AQ258">
        <v>58</v>
      </c>
      <c r="AR258">
        <v>58</v>
      </c>
      <c r="AS258">
        <v>105</v>
      </c>
      <c r="AT258">
        <v>477</v>
      </c>
      <c r="AU258">
        <v>227</v>
      </c>
      <c r="AV258">
        <v>24</v>
      </c>
      <c r="AW258">
        <v>177</v>
      </c>
      <c r="AX258">
        <v>0</v>
      </c>
      <c r="AY258">
        <v>14</v>
      </c>
      <c r="AZ258">
        <v>154</v>
      </c>
      <c r="BA258">
        <v>52</v>
      </c>
      <c r="BB258">
        <v>17</v>
      </c>
      <c r="BC258">
        <v>14</v>
      </c>
      <c r="BD258">
        <v>90</v>
      </c>
      <c r="BE258">
        <v>0</v>
      </c>
      <c r="BF258">
        <v>0</v>
      </c>
      <c r="BG258">
        <v>1</v>
      </c>
      <c r="BH258">
        <v>2</v>
      </c>
      <c r="BI258">
        <v>37</v>
      </c>
      <c r="BJ258">
        <v>0</v>
      </c>
      <c r="BK258">
        <v>0</v>
      </c>
      <c r="BL258">
        <v>0</v>
      </c>
      <c r="BM258">
        <v>0</v>
      </c>
      <c r="BN258">
        <v>0</v>
      </c>
      <c r="BO258" s="30">
        <f t="shared" si="59"/>
        <v>144</v>
      </c>
      <c r="BP258">
        <v>37</v>
      </c>
      <c r="BQ258" s="30">
        <f t="shared" si="60"/>
        <v>273</v>
      </c>
      <c r="BR258" s="24">
        <v>11480</v>
      </c>
      <c r="BS258" s="30">
        <f t="shared" si="46"/>
        <v>11480</v>
      </c>
      <c r="BT258" s="30">
        <v>0</v>
      </c>
      <c r="BU258" s="57">
        <v>37891</v>
      </c>
      <c r="BW258">
        <f t="shared" si="61"/>
        <v>116653</v>
      </c>
      <c r="BX258" s="25">
        <f t="shared" si="62"/>
        <v>-2.5675077467906204E-2</v>
      </c>
      <c r="BY258" s="41">
        <v>6636</v>
      </c>
      <c r="BZ258">
        <f t="shared" si="63"/>
        <v>4844</v>
      </c>
      <c r="CA258">
        <f t="shared" si="64"/>
        <v>38429</v>
      </c>
      <c r="CD258">
        <f t="shared" si="65"/>
        <v>25316</v>
      </c>
      <c r="CE258">
        <f t="shared" si="66"/>
        <v>17036</v>
      </c>
      <c r="CF258">
        <f t="shared" si="67"/>
        <v>5181</v>
      </c>
      <c r="CG258">
        <f t="shared" si="52"/>
        <v>4279</v>
      </c>
      <c r="CH258">
        <f t="shared" si="53"/>
        <v>5086</v>
      </c>
      <c r="CZ258" s="88">
        <v>37865</v>
      </c>
      <c r="DA258" s="6">
        <f t="shared" si="57"/>
        <v>10365.666666666666</v>
      </c>
      <c r="DB258" s="6">
        <f t="shared" si="47"/>
        <v>9721.0833333333339</v>
      </c>
      <c r="DC258" s="90">
        <f t="shared" si="58"/>
        <v>11480</v>
      </c>
    </row>
    <row r="259" spans="2:107" x14ac:dyDescent="0.3">
      <c r="B259" s="63">
        <v>37895</v>
      </c>
      <c r="C259" t="s">
        <v>440</v>
      </c>
      <c r="D259">
        <v>49</v>
      </c>
      <c r="E259">
        <v>272</v>
      </c>
      <c r="F259">
        <v>371</v>
      </c>
      <c r="G259">
        <v>58</v>
      </c>
      <c r="H259">
        <v>2343</v>
      </c>
      <c r="I259">
        <v>321</v>
      </c>
      <c r="J259">
        <v>50</v>
      </c>
      <c r="K259">
        <v>15</v>
      </c>
      <c r="L259">
        <v>304</v>
      </c>
      <c r="M259">
        <v>126</v>
      </c>
      <c r="N259">
        <v>155</v>
      </c>
      <c r="O259">
        <v>446</v>
      </c>
      <c r="P259">
        <v>205</v>
      </c>
      <c r="Q259">
        <v>106</v>
      </c>
      <c r="R259">
        <v>73</v>
      </c>
      <c r="S259">
        <v>63</v>
      </c>
      <c r="T259">
        <v>45</v>
      </c>
      <c r="U259">
        <v>59</v>
      </c>
      <c r="V259">
        <v>38</v>
      </c>
      <c r="W259">
        <v>91</v>
      </c>
      <c r="X259">
        <v>101</v>
      </c>
      <c r="Y259">
        <v>142</v>
      </c>
      <c r="Z259">
        <v>129</v>
      </c>
      <c r="AA259">
        <v>31</v>
      </c>
      <c r="AB259">
        <v>85</v>
      </c>
      <c r="AC259">
        <v>240</v>
      </c>
      <c r="AD259">
        <v>44</v>
      </c>
      <c r="AE259">
        <v>234</v>
      </c>
      <c r="AF259">
        <v>39</v>
      </c>
      <c r="AG259">
        <v>88</v>
      </c>
      <c r="AH259">
        <v>84</v>
      </c>
      <c r="AI259">
        <v>185</v>
      </c>
      <c r="AJ259">
        <v>121</v>
      </c>
      <c r="AK259">
        <v>31</v>
      </c>
      <c r="AL259">
        <v>139</v>
      </c>
      <c r="AM259">
        <v>73</v>
      </c>
      <c r="AN259">
        <v>1583</v>
      </c>
      <c r="AO259">
        <v>121</v>
      </c>
      <c r="AP259">
        <v>14</v>
      </c>
      <c r="AQ259">
        <v>37</v>
      </c>
      <c r="AR259">
        <v>29</v>
      </c>
      <c r="AS259">
        <v>90</v>
      </c>
      <c r="AT259">
        <v>430</v>
      </c>
      <c r="AU259">
        <v>207</v>
      </c>
      <c r="AV259">
        <v>22</v>
      </c>
      <c r="AW259">
        <v>160</v>
      </c>
      <c r="AX259">
        <v>2</v>
      </c>
      <c r="AY259">
        <v>12</v>
      </c>
      <c r="AZ259">
        <v>101</v>
      </c>
      <c r="BA259">
        <v>54</v>
      </c>
      <c r="BB259">
        <v>22</v>
      </c>
      <c r="BC259">
        <v>21</v>
      </c>
      <c r="BD259">
        <v>83</v>
      </c>
      <c r="BE259">
        <v>0</v>
      </c>
      <c r="BF259">
        <v>0</v>
      </c>
      <c r="BG259">
        <v>0</v>
      </c>
      <c r="BH259">
        <v>2</v>
      </c>
      <c r="BI259">
        <v>24</v>
      </c>
      <c r="BJ259">
        <v>1</v>
      </c>
      <c r="BK259">
        <v>0</v>
      </c>
      <c r="BL259">
        <v>1</v>
      </c>
      <c r="BM259">
        <v>0</v>
      </c>
      <c r="BN259">
        <v>0</v>
      </c>
      <c r="BO259" s="30">
        <f t="shared" si="59"/>
        <v>132</v>
      </c>
      <c r="BP259">
        <v>20</v>
      </c>
      <c r="BQ259" s="30">
        <f t="shared" si="60"/>
        <v>264</v>
      </c>
      <c r="BR259" s="24">
        <v>10256</v>
      </c>
      <c r="BS259" s="30">
        <f t="shared" si="46"/>
        <v>10256</v>
      </c>
      <c r="BT259" s="30">
        <v>0</v>
      </c>
      <c r="BU259" s="57">
        <v>37919</v>
      </c>
      <c r="BW259">
        <f t="shared" si="61"/>
        <v>117212</v>
      </c>
      <c r="BX259" s="25">
        <f t="shared" si="62"/>
        <v>-1.1603197625392081E-2</v>
      </c>
      <c r="BY259" s="41">
        <v>7051</v>
      </c>
      <c r="BZ259">
        <f t="shared" si="63"/>
        <v>3205</v>
      </c>
      <c r="CA259">
        <f t="shared" si="64"/>
        <v>42214</v>
      </c>
      <c r="CD259">
        <f t="shared" si="65"/>
        <v>25622</v>
      </c>
      <c r="CE259">
        <f t="shared" si="66"/>
        <v>17228</v>
      </c>
      <c r="CF259">
        <f t="shared" si="67"/>
        <v>5139</v>
      </c>
      <c r="CG259">
        <f t="shared" si="52"/>
        <v>4301</v>
      </c>
      <c r="CH259">
        <f t="shared" si="53"/>
        <v>5110</v>
      </c>
      <c r="CZ259" s="88">
        <v>37895</v>
      </c>
      <c r="DA259" s="6">
        <f t="shared" si="57"/>
        <v>10327.666666666666</v>
      </c>
      <c r="DB259" s="6">
        <f t="shared" si="47"/>
        <v>9767.6666666666661</v>
      </c>
      <c r="DC259" s="90">
        <f t="shared" si="58"/>
        <v>10256</v>
      </c>
    </row>
    <row r="260" spans="2:107" x14ac:dyDescent="0.3">
      <c r="B260" s="63">
        <v>37926</v>
      </c>
      <c r="C260" t="s">
        <v>441</v>
      </c>
      <c r="D260">
        <v>51</v>
      </c>
      <c r="E260">
        <v>272</v>
      </c>
      <c r="F260">
        <v>439</v>
      </c>
      <c r="G260">
        <v>53</v>
      </c>
      <c r="H260">
        <v>2433</v>
      </c>
      <c r="I260">
        <v>371</v>
      </c>
      <c r="J260">
        <v>52</v>
      </c>
      <c r="K260">
        <v>7</v>
      </c>
      <c r="L260">
        <v>344</v>
      </c>
      <c r="M260">
        <v>144</v>
      </c>
      <c r="N260">
        <v>162</v>
      </c>
      <c r="O260">
        <v>393</v>
      </c>
      <c r="P260">
        <v>228</v>
      </c>
      <c r="Q260">
        <v>87</v>
      </c>
      <c r="R260">
        <v>70</v>
      </c>
      <c r="S260">
        <v>75</v>
      </c>
      <c r="T260">
        <v>36</v>
      </c>
      <c r="U260">
        <v>51</v>
      </c>
      <c r="V260">
        <v>21</v>
      </c>
      <c r="W260">
        <v>90</v>
      </c>
      <c r="X260">
        <v>122</v>
      </c>
      <c r="Y260">
        <v>168</v>
      </c>
      <c r="Z260">
        <v>127</v>
      </c>
      <c r="AA260">
        <v>22</v>
      </c>
      <c r="AB260">
        <v>69</v>
      </c>
      <c r="AC260">
        <v>260</v>
      </c>
      <c r="AD260">
        <v>49</v>
      </c>
      <c r="AE260">
        <v>259</v>
      </c>
      <c r="AF260">
        <v>26</v>
      </c>
      <c r="AG260">
        <v>92</v>
      </c>
      <c r="AH260">
        <v>93</v>
      </c>
      <c r="AI260">
        <v>195</v>
      </c>
      <c r="AJ260">
        <v>138</v>
      </c>
      <c r="AK260">
        <v>32</v>
      </c>
      <c r="AL260">
        <v>145</v>
      </c>
      <c r="AM260">
        <v>84</v>
      </c>
      <c r="AN260">
        <v>1527</v>
      </c>
      <c r="AO260">
        <v>112</v>
      </c>
      <c r="AP260">
        <v>29</v>
      </c>
      <c r="AQ260">
        <v>60</v>
      </c>
      <c r="AR260">
        <v>48</v>
      </c>
      <c r="AS260">
        <v>67</v>
      </c>
      <c r="AT260">
        <v>480</v>
      </c>
      <c r="AU260">
        <v>214</v>
      </c>
      <c r="AV260">
        <v>19</v>
      </c>
      <c r="AW260">
        <v>169</v>
      </c>
      <c r="AX260">
        <v>3</v>
      </c>
      <c r="AY260">
        <v>11</v>
      </c>
      <c r="AZ260">
        <v>122</v>
      </c>
      <c r="BA260">
        <v>48</v>
      </c>
      <c r="BB260">
        <v>11</v>
      </c>
      <c r="BC260">
        <v>24</v>
      </c>
      <c r="BD260">
        <v>97</v>
      </c>
      <c r="BE260">
        <v>0</v>
      </c>
      <c r="BF260">
        <v>0</v>
      </c>
      <c r="BG260">
        <v>0</v>
      </c>
      <c r="BH260">
        <v>2</v>
      </c>
      <c r="BI260">
        <v>31</v>
      </c>
      <c r="BJ260">
        <v>0</v>
      </c>
      <c r="BK260">
        <v>4</v>
      </c>
      <c r="BL260">
        <v>1</v>
      </c>
      <c r="BM260">
        <v>0</v>
      </c>
      <c r="BN260">
        <v>0</v>
      </c>
      <c r="BO260" s="30">
        <f t="shared" si="59"/>
        <v>159</v>
      </c>
      <c r="BP260">
        <v>33</v>
      </c>
      <c r="BQ260" s="30">
        <f t="shared" si="60"/>
        <v>245</v>
      </c>
      <c r="BR260" s="24">
        <v>10617</v>
      </c>
      <c r="BS260" s="30">
        <f t="shared" si="46"/>
        <v>10617</v>
      </c>
      <c r="BT260" s="30">
        <v>0</v>
      </c>
      <c r="BU260" s="57">
        <v>37954</v>
      </c>
      <c r="BW260">
        <f t="shared" si="61"/>
        <v>117962</v>
      </c>
      <c r="BX260" s="25">
        <f t="shared" si="62"/>
        <v>-1.578587281192112E-2</v>
      </c>
      <c r="BY260" s="41">
        <v>6289</v>
      </c>
      <c r="BZ260">
        <f t="shared" si="63"/>
        <v>4328</v>
      </c>
      <c r="CA260">
        <f t="shared" si="64"/>
        <v>43647</v>
      </c>
      <c r="CD260">
        <f t="shared" si="65"/>
        <v>25984</v>
      </c>
      <c r="CE260">
        <f t="shared" si="66"/>
        <v>17335</v>
      </c>
      <c r="CF260">
        <f t="shared" si="67"/>
        <v>5175</v>
      </c>
      <c r="CG260">
        <f t="shared" si="52"/>
        <v>4362</v>
      </c>
      <c r="CH260">
        <f t="shared" si="53"/>
        <v>5091</v>
      </c>
      <c r="CZ260" s="88">
        <v>37926</v>
      </c>
      <c r="DA260" s="6">
        <f t="shared" si="57"/>
        <v>10381.472222222223</v>
      </c>
      <c r="DB260" s="6">
        <f t="shared" si="47"/>
        <v>9830.1666666666661</v>
      </c>
      <c r="DC260" s="90">
        <f t="shared" si="58"/>
        <v>10617</v>
      </c>
    </row>
    <row r="261" spans="2:107" x14ac:dyDescent="0.3">
      <c r="B261" s="63">
        <v>37956</v>
      </c>
      <c r="C261" t="s">
        <v>442</v>
      </c>
      <c r="D261">
        <v>39</v>
      </c>
      <c r="E261">
        <v>194</v>
      </c>
      <c r="F261">
        <v>296</v>
      </c>
      <c r="G261">
        <v>43</v>
      </c>
      <c r="H261">
        <v>1864</v>
      </c>
      <c r="I261">
        <v>242</v>
      </c>
      <c r="J261">
        <v>51</v>
      </c>
      <c r="K261">
        <v>6</v>
      </c>
      <c r="L261">
        <v>277</v>
      </c>
      <c r="M261">
        <v>102</v>
      </c>
      <c r="N261">
        <v>130</v>
      </c>
      <c r="O261">
        <v>369</v>
      </c>
      <c r="P261">
        <v>149</v>
      </c>
      <c r="Q261">
        <v>53</v>
      </c>
      <c r="R261">
        <v>41</v>
      </c>
      <c r="S261">
        <v>67</v>
      </c>
      <c r="T261">
        <v>37</v>
      </c>
      <c r="U261">
        <v>67</v>
      </c>
      <c r="V261">
        <v>25</v>
      </c>
      <c r="W261">
        <v>66</v>
      </c>
      <c r="X261">
        <v>86</v>
      </c>
      <c r="Y261">
        <v>127</v>
      </c>
      <c r="Z261">
        <v>86</v>
      </c>
      <c r="AA261">
        <v>12</v>
      </c>
      <c r="AB261">
        <v>89</v>
      </c>
      <c r="AC261">
        <v>194</v>
      </c>
      <c r="AD261">
        <v>38</v>
      </c>
      <c r="AE261">
        <v>210</v>
      </c>
      <c r="AF261">
        <v>15</v>
      </c>
      <c r="AG261">
        <v>64</v>
      </c>
      <c r="AH261">
        <v>69</v>
      </c>
      <c r="AI261">
        <v>138</v>
      </c>
      <c r="AJ261">
        <v>89</v>
      </c>
      <c r="AK261">
        <v>28</v>
      </c>
      <c r="AL261">
        <v>116</v>
      </c>
      <c r="AM261">
        <v>58</v>
      </c>
      <c r="AN261">
        <v>1130</v>
      </c>
      <c r="AO261">
        <v>97</v>
      </c>
      <c r="AP261">
        <v>17</v>
      </c>
      <c r="AQ261">
        <v>31</v>
      </c>
      <c r="AR261">
        <v>19</v>
      </c>
      <c r="AS261">
        <v>61</v>
      </c>
      <c r="AT261">
        <v>316</v>
      </c>
      <c r="AU261">
        <v>176</v>
      </c>
      <c r="AV261">
        <v>12</v>
      </c>
      <c r="AW261">
        <v>120</v>
      </c>
      <c r="AX261">
        <v>1</v>
      </c>
      <c r="AY261">
        <v>6</v>
      </c>
      <c r="AZ261">
        <v>73</v>
      </c>
      <c r="BA261">
        <v>36</v>
      </c>
      <c r="BB261">
        <v>13</v>
      </c>
      <c r="BC261">
        <v>22</v>
      </c>
      <c r="BD261">
        <v>56</v>
      </c>
      <c r="BE261">
        <v>0</v>
      </c>
      <c r="BF261">
        <v>0</v>
      </c>
      <c r="BG261">
        <v>0</v>
      </c>
      <c r="BH261">
        <v>1</v>
      </c>
      <c r="BI261">
        <v>18</v>
      </c>
      <c r="BJ261">
        <v>0</v>
      </c>
      <c r="BK261">
        <v>0</v>
      </c>
      <c r="BL261">
        <v>1</v>
      </c>
      <c r="BM261">
        <v>0</v>
      </c>
      <c r="BN261">
        <v>1</v>
      </c>
      <c r="BO261" s="30">
        <f t="shared" si="59"/>
        <v>99</v>
      </c>
      <c r="BP261">
        <v>16</v>
      </c>
      <c r="BQ261" s="30">
        <f t="shared" si="60"/>
        <v>172</v>
      </c>
      <c r="BR261" s="24">
        <v>7932</v>
      </c>
      <c r="BS261" s="30">
        <f t="shared" ref="BS261:BS269" si="68">SUM(D261:BQ261)-BO261</f>
        <v>7932</v>
      </c>
      <c r="BT261" s="30">
        <v>0</v>
      </c>
      <c r="BU261" s="57">
        <v>37982</v>
      </c>
      <c r="BW261">
        <f t="shared" si="61"/>
        <v>118542</v>
      </c>
      <c r="BX261" s="25">
        <f t="shared" si="62"/>
        <v>1.447142086931219E-2</v>
      </c>
      <c r="BY261" s="41">
        <v>4926</v>
      </c>
      <c r="BZ261">
        <f t="shared" si="63"/>
        <v>3006</v>
      </c>
      <c r="CA261">
        <f t="shared" si="64"/>
        <v>45239</v>
      </c>
      <c r="CD261">
        <f t="shared" si="65"/>
        <v>26269</v>
      </c>
      <c r="CE261">
        <f t="shared" si="66"/>
        <v>17350</v>
      </c>
      <c r="CF261">
        <f t="shared" si="67"/>
        <v>5189</v>
      </c>
      <c r="CG261">
        <f t="shared" si="52"/>
        <v>4396</v>
      </c>
      <c r="CH261">
        <f t="shared" si="53"/>
        <v>5113</v>
      </c>
      <c r="CZ261" s="88">
        <v>37956</v>
      </c>
      <c r="DA261" s="6">
        <f t="shared" si="57"/>
        <v>10370.361111111111</v>
      </c>
      <c r="DB261" s="6">
        <f t="shared" si="47"/>
        <v>9878.5</v>
      </c>
      <c r="DC261" s="90">
        <f t="shared" si="58"/>
        <v>7932</v>
      </c>
    </row>
    <row r="262" spans="2:107" x14ac:dyDescent="0.3">
      <c r="B262" s="63">
        <v>37987</v>
      </c>
      <c r="C262" t="s">
        <v>443</v>
      </c>
      <c r="D262">
        <v>64</v>
      </c>
      <c r="E262">
        <v>280</v>
      </c>
      <c r="F262">
        <v>430</v>
      </c>
      <c r="G262">
        <v>61</v>
      </c>
      <c r="H262">
        <v>2416</v>
      </c>
      <c r="I262">
        <v>345</v>
      </c>
      <c r="J262">
        <v>63</v>
      </c>
      <c r="K262">
        <v>18</v>
      </c>
      <c r="L262">
        <v>348</v>
      </c>
      <c r="M262">
        <v>145</v>
      </c>
      <c r="N262">
        <v>169</v>
      </c>
      <c r="O262">
        <v>416</v>
      </c>
      <c r="P262">
        <v>195</v>
      </c>
      <c r="Q262">
        <v>72</v>
      </c>
      <c r="R262">
        <v>80</v>
      </c>
      <c r="S262">
        <v>80</v>
      </c>
      <c r="T262">
        <v>43</v>
      </c>
      <c r="U262">
        <v>55</v>
      </c>
      <c r="V262">
        <v>24</v>
      </c>
      <c r="W262">
        <v>89</v>
      </c>
      <c r="X262">
        <v>108</v>
      </c>
      <c r="Y262">
        <v>181</v>
      </c>
      <c r="Z262">
        <v>154</v>
      </c>
      <c r="AA262">
        <v>34</v>
      </c>
      <c r="AB262">
        <v>94</v>
      </c>
      <c r="AC262">
        <v>258</v>
      </c>
      <c r="AD262">
        <v>40</v>
      </c>
      <c r="AE262">
        <v>223</v>
      </c>
      <c r="AF262">
        <v>26</v>
      </c>
      <c r="AG262">
        <v>84</v>
      </c>
      <c r="AH262">
        <v>93</v>
      </c>
      <c r="AI262">
        <v>193</v>
      </c>
      <c r="AJ262">
        <v>129</v>
      </c>
      <c r="AK262">
        <v>34</v>
      </c>
      <c r="AL262">
        <v>130</v>
      </c>
      <c r="AM262">
        <v>77</v>
      </c>
      <c r="AN262">
        <v>1615</v>
      </c>
      <c r="AO262">
        <v>96</v>
      </c>
      <c r="AP262">
        <v>18</v>
      </c>
      <c r="AQ262">
        <v>50</v>
      </c>
      <c r="AR262">
        <v>36</v>
      </c>
      <c r="AS262">
        <v>89</v>
      </c>
      <c r="AT262">
        <v>442</v>
      </c>
      <c r="AU262">
        <v>222</v>
      </c>
      <c r="AV262">
        <v>29</v>
      </c>
      <c r="AW262">
        <v>191</v>
      </c>
      <c r="AX262">
        <v>1</v>
      </c>
      <c r="AY262">
        <v>20</v>
      </c>
      <c r="AZ262">
        <v>111</v>
      </c>
      <c r="BA262">
        <v>38</v>
      </c>
      <c r="BB262">
        <v>9</v>
      </c>
      <c r="BC262">
        <v>7</v>
      </c>
      <c r="BD262">
        <v>108</v>
      </c>
      <c r="BE262">
        <v>0</v>
      </c>
      <c r="BF262">
        <v>0</v>
      </c>
      <c r="BG262">
        <v>1</v>
      </c>
      <c r="BH262">
        <v>2</v>
      </c>
      <c r="BI262">
        <v>32</v>
      </c>
      <c r="BJ262">
        <v>0</v>
      </c>
      <c r="BK262">
        <v>0</v>
      </c>
      <c r="BL262">
        <v>1</v>
      </c>
      <c r="BM262">
        <v>0</v>
      </c>
      <c r="BN262">
        <v>1</v>
      </c>
      <c r="BO262" s="30">
        <f t="shared" si="59"/>
        <v>152</v>
      </c>
      <c r="BP262">
        <v>35</v>
      </c>
      <c r="BQ262" s="30">
        <f t="shared" si="60"/>
        <v>221</v>
      </c>
      <c r="BR262" s="24">
        <v>10626</v>
      </c>
      <c r="BS262" s="30">
        <f t="shared" si="68"/>
        <v>10626</v>
      </c>
      <c r="BT262" s="30">
        <v>0</v>
      </c>
      <c r="BU262" s="57">
        <v>38017</v>
      </c>
      <c r="BW262">
        <f t="shared" si="61"/>
        <v>120817</v>
      </c>
      <c r="BX262" s="25">
        <f t="shared" si="62"/>
        <v>3.7884319671497524E-2</v>
      </c>
      <c r="BY262" s="41">
        <v>5672</v>
      </c>
      <c r="BZ262">
        <f t="shared" ref="BZ262:BZ267" si="69">BR262-BY262</f>
        <v>4954</v>
      </c>
      <c r="CA262">
        <f t="shared" si="64"/>
        <v>47470</v>
      </c>
      <c r="CD262">
        <f t="shared" ref="CD262:CD267" si="70">SUM(H251:H262)</f>
        <v>26852</v>
      </c>
      <c r="CE262">
        <f t="shared" ref="CE262:CE267" si="71">SUM(AN251:AN262)</f>
        <v>17734</v>
      </c>
      <c r="CF262">
        <f t="shared" ref="CF262:CF267" si="72">SUM(AT251:AT262)</f>
        <v>5255</v>
      </c>
      <c r="CG262">
        <f t="shared" si="52"/>
        <v>4492</v>
      </c>
      <c r="CH262">
        <f t="shared" si="53"/>
        <v>5152</v>
      </c>
      <c r="CZ262" s="88">
        <v>37987</v>
      </c>
      <c r="DA262" s="6">
        <f t="shared" si="57"/>
        <v>10159.861111111111</v>
      </c>
      <c r="DB262" s="6">
        <f t="shared" si="47"/>
        <v>10068.083333333334</v>
      </c>
      <c r="DC262" s="90">
        <f t="shared" si="58"/>
        <v>10626</v>
      </c>
    </row>
    <row r="263" spans="2:107" x14ac:dyDescent="0.3">
      <c r="B263" s="63">
        <v>38018</v>
      </c>
      <c r="C263" t="s">
        <v>444</v>
      </c>
      <c r="D263">
        <v>44</v>
      </c>
      <c r="E263">
        <v>225</v>
      </c>
      <c r="F263">
        <v>346</v>
      </c>
      <c r="G263">
        <v>63</v>
      </c>
      <c r="H263">
        <v>2158</v>
      </c>
      <c r="I263">
        <v>289</v>
      </c>
      <c r="J263">
        <v>36</v>
      </c>
      <c r="K263">
        <v>8</v>
      </c>
      <c r="L263">
        <v>322</v>
      </c>
      <c r="M263">
        <v>121</v>
      </c>
      <c r="N263">
        <v>164</v>
      </c>
      <c r="O263">
        <v>402</v>
      </c>
      <c r="P263">
        <v>167</v>
      </c>
      <c r="Q263">
        <v>88</v>
      </c>
      <c r="R263">
        <v>50</v>
      </c>
      <c r="S263">
        <v>75</v>
      </c>
      <c r="T263">
        <v>39</v>
      </c>
      <c r="U263">
        <v>46</v>
      </c>
      <c r="V263">
        <v>31</v>
      </c>
      <c r="W263">
        <v>75</v>
      </c>
      <c r="X263">
        <v>83</v>
      </c>
      <c r="Y263">
        <v>131</v>
      </c>
      <c r="Z263">
        <v>105</v>
      </c>
      <c r="AA263">
        <v>27</v>
      </c>
      <c r="AB263">
        <v>83</v>
      </c>
      <c r="AC263">
        <v>243</v>
      </c>
      <c r="AD263">
        <v>54</v>
      </c>
      <c r="AE263">
        <v>236</v>
      </c>
      <c r="AF263">
        <v>29</v>
      </c>
      <c r="AG263">
        <v>68</v>
      </c>
      <c r="AH263">
        <v>83</v>
      </c>
      <c r="AI263">
        <v>165</v>
      </c>
      <c r="AJ263">
        <v>108</v>
      </c>
      <c r="AK263">
        <v>31</v>
      </c>
      <c r="AL263">
        <v>104</v>
      </c>
      <c r="AM263">
        <v>70</v>
      </c>
      <c r="AN263">
        <v>1402</v>
      </c>
      <c r="AO263">
        <v>94</v>
      </c>
      <c r="AP263">
        <v>20</v>
      </c>
      <c r="AQ263">
        <v>39</v>
      </c>
      <c r="AR263">
        <v>35</v>
      </c>
      <c r="AS263">
        <v>78</v>
      </c>
      <c r="AT263">
        <v>428</v>
      </c>
      <c r="AU263">
        <v>181</v>
      </c>
      <c r="AV263">
        <v>16</v>
      </c>
      <c r="AW263">
        <v>140</v>
      </c>
      <c r="AX263">
        <v>0</v>
      </c>
      <c r="AY263">
        <v>5</v>
      </c>
      <c r="AZ263">
        <v>79</v>
      </c>
      <c r="BA263">
        <v>47</v>
      </c>
      <c r="BB263">
        <v>15</v>
      </c>
      <c r="BC263">
        <v>12</v>
      </c>
      <c r="BD263">
        <v>79</v>
      </c>
      <c r="BE263">
        <v>0</v>
      </c>
      <c r="BF263">
        <v>0</v>
      </c>
      <c r="BG263">
        <v>0</v>
      </c>
      <c r="BH263">
        <v>0</v>
      </c>
      <c r="BI263">
        <v>24</v>
      </c>
      <c r="BJ263">
        <v>0</v>
      </c>
      <c r="BK263">
        <v>1</v>
      </c>
      <c r="BL263">
        <v>3</v>
      </c>
      <c r="BM263">
        <v>0</v>
      </c>
      <c r="BN263">
        <v>1</v>
      </c>
      <c r="BO263" s="30">
        <f t="shared" si="59"/>
        <v>120</v>
      </c>
      <c r="BP263">
        <v>24</v>
      </c>
      <c r="BQ263" s="30">
        <f t="shared" si="60"/>
        <v>209</v>
      </c>
      <c r="BR263" s="24">
        <v>9301</v>
      </c>
      <c r="BS263" s="30">
        <f t="shared" si="68"/>
        <v>9301</v>
      </c>
      <c r="BT263" s="30">
        <v>0</v>
      </c>
      <c r="BU263" s="57">
        <v>38045</v>
      </c>
      <c r="BW263">
        <f t="shared" ref="BW263:BW269" si="73">SUM(BR252:BR263)</f>
        <v>121617</v>
      </c>
      <c r="BX263" s="25">
        <f t="shared" si="62"/>
        <v>4.4981182657111818E-2</v>
      </c>
      <c r="BY263" s="44">
        <v>4811</v>
      </c>
      <c r="BZ263" s="39">
        <f t="shared" si="69"/>
        <v>4490</v>
      </c>
      <c r="CA263" s="39">
        <f t="shared" si="64"/>
        <v>48531</v>
      </c>
      <c r="CD263">
        <f t="shared" si="70"/>
        <v>27184</v>
      </c>
      <c r="CE263">
        <f t="shared" si="71"/>
        <v>17860</v>
      </c>
      <c r="CF263">
        <f t="shared" si="72"/>
        <v>5301</v>
      </c>
      <c r="CG263">
        <f t="shared" si="52"/>
        <v>4502</v>
      </c>
      <c r="CH263">
        <f t="shared" si="53"/>
        <v>5183</v>
      </c>
      <c r="CZ263" s="88">
        <v>38018</v>
      </c>
      <c r="DA263" s="6">
        <f t="shared" si="57"/>
        <v>10162.416666666666</v>
      </c>
      <c r="DB263" s="6">
        <f t="shared" si="47"/>
        <v>10134.75</v>
      </c>
      <c r="DC263" s="90">
        <f t="shared" si="58"/>
        <v>9301</v>
      </c>
    </row>
    <row r="264" spans="2:107" x14ac:dyDescent="0.3">
      <c r="B264" s="63">
        <v>38047</v>
      </c>
      <c r="C264" t="s">
        <v>445</v>
      </c>
      <c r="D264">
        <v>37</v>
      </c>
      <c r="E264">
        <v>232</v>
      </c>
      <c r="F264">
        <v>353</v>
      </c>
      <c r="G264">
        <v>62</v>
      </c>
      <c r="H264">
        <v>2288</v>
      </c>
      <c r="I264">
        <v>247</v>
      </c>
      <c r="J264">
        <v>43</v>
      </c>
      <c r="K264">
        <v>9</v>
      </c>
      <c r="L264">
        <v>314</v>
      </c>
      <c r="M264">
        <v>152</v>
      </c>
      <c r="N264">
        <v>179</v>
      </c>
      <c r="O264">
        <v>395</v>
      </c>
      <c r="P264">
        <v>189</v>
      </c>
      <c r="Q264">
        <v>92</v>
      </c>
      <c r="R264">
        <v>54</v>
      </c>
      <c r="S264">
        <v>90</v>
      </c>
      <c r="T264">
        <v>36</v>
      </c>
      <c r="U264">
        <v>56</v>
      </c>
      <c r="V264">
        <v>35</v>
      </c>
      <c r="W264">
        <v>65</v>
      </c>
      <c r="X264">
        <v>91</v>
      </c>
      <c r="Y264">
        <v>121</v>
      </c>
      <c r="Z264">
        <v>103</v>
      </c>
      <c r="AA264">
        <v>20</v>
      </c>
      <c r="AB264">
        <v>84</v>
      </c>
      <c r="AC264">
        <v>197</v>
      </c>
      <c r="AD264">
        <v>47</v>
      </c>
      <c r="AE264">
        <v>227</v>
      </c>
      <c r="AF264">
        <v>19</v>
      </c>
      <c r="AG264">
        <v>80</v>
      </c>
      <c r="AH264">
        <v>77</v>
      </c>
      <c r="AI264">
        <v>163</v>
      </c>
      <c r="AJ264">
        <v>91</v>
      </c>
      <c r="AK264">
        <v>24</v>
      </c>
      <c r="AL264">
        <v>114</v>
      </c>
      <c r="AM264">
        <v>84</v>
      </c>
      <c r="AN264">
        <v>1548</v>
      </c>
      <c r="AO264">
        <v>109</v>
      </c>
      <c r="AP264">
        <v>12</v>
      </c>
      <c r="AQ264">
        <v>47</v>
      </c>
      <c r="AR264">
        <v>31</v>
      </c>
      <c r="AS264">
        <v>72</v>
      </c>
      <c r="AT264">
        <v>443</v>
      </c>
      <c r="AU264">
        <v>202</v>
      </c>
      <c r="AV264">
        <v>11</v>
      </c>
      <c r="AW264">
        <v>134</v>
      </c>
      <c r="AX264">
        <v>1</v>
      </c>
      <c r="AY264">
        <v>14</v>
      </c>
      <c r="AZ264">
        <v>106</v>
      </c>
      <c r="BA264">
        <v>46</v>
      </c>
      <c r="BB264">
        <v>16</v>
      </c>
      <c r="BC264">
        <v>19</v>
      </c>
      <c r="BD264">
        <v>88</v>
      </c>
      <c r="BE264">
        <v>0</v>
      </c>
      <c r="BF264">
        <v>0</v>
      </c>
      <c r="BG264">
        <v>0</v>
      </c>
      <c r="BH264">
        <v>0</v>
      </c>
      <c r="BI264">
        <v>22</v>
      </c>
      <c r="BJ264">
        <v>1</v>
      </c>
      <c r="BK264">
        <v>1</v>
      </c>
      <c r="BL264">
        <v>0</v>
      </c>
      <c r="BM264">
        <v>0</v>
      </c>
      <c r="BN264">
        <v>1</v>
      </c>
      <c r="BO264" s="30">
        <f t="shared" si="59"/>
        <v>132</v>
      </c>
      <c r="BP264">
        <v>9</v>
      </c>
      <c r="BQ264" s="30">
        <f t="shared" si="60"/>
        <v>253</v>
      </c>
      <c r="BR264" s="24">
        <v>9656</v>
      </c>
      <c r="BS264" s="30">
        <f t="shared" si="68"/>
        <v>9656</v>
      </c>
      <c r="BT264" s="30">
        <v>0</v>
      </c>
      <c r="BU264" s="42">
        <v>38073</v>
      </c>
      <c r="BW264">
        <f t="shared" si="73"/>
        <v>120369</v>
      </c>
      <c r="BX264" s="25">
        <f t="shared" ref="BX264:BX269" si="74">(BW264/BW252)-1</f>
        <v>3.1899389616624418E-2</v>
      </c>
      <c r="BY264" s="44">
        <v>6115</v>
      </c>
      <c r="BZ264" s="39">
        <f t="shared" si="69"/>
        <v>3541</v>
      </c>
      <c r="CA264" s="39">
        <f t="shared" ref="CA264:CA269" si="75">SUM(BZ253:BZ264)</f>
        <v>48323</v>
      </c>
      <c r="CD264">
        <f t="shared" si="70"/>
        <v>27062</v>
      </c>
      <c r="CE264">
        <f t="shared" si="71"/>
        <v>17757</v>
      </c>
      <c r="CF264">
        <f t="shared" si="72"/>
        <v>5227</v>
      </c>
      <c r="CG264">
        <f t="shared" si="52"/>
        <v>4443</v>
      </c>
      <c r="CH264">
        <f t="shared" si="53"/>
        <v>5056</v>
      </c>
      <c r="CZ264" s="88">
        <v>38047</v>
      </c>
      <c r="DA264" s="6">
        <f t="shared" si="57"/>
        <v>10080.361111111111</v>
      </c>
      <c r="DB264" s="6">
        <f t="shared" si="47"/>
        <v>10030.75</v>
      </c>
      <c r="DC264" s="90">
        <f t="shared" si="58"/>
        <v>9656</v>
      </c>
    </row>
    <row r="265" spans="2:107" x14ac:dyDescent="0.3">
      <c r="B265" s="63">
        <v>38078</v>
      </c>
      <c r="C265" t="s">
        <v>446</v>
      </c>
      <c r="D265">
        <v>47</v>
      </c>
      <c r="E265">
        <v>262</v>
      </c>
      <c r="F265">
        <v>333</v>
      </c>
      <c r="G265">
        <v>44</v>
      </c>
      <c r="H265">
        <v>2007</v>
      </c>
      <c r="I265">
        <v>284</v>
      </c>
      <c r="J265">
        <v>38</v>
      </c>
      <c r="K265">
        <v>8</v>
      </c>
      <c r="L265">
        <v>296</v>
      </c>
      <c r="M265">
        <v>140</v>
      </c>
      <c r="N265">
        <v>166</v>
      </c>
      <c r="O265">
        <v>414</v>
      </c>
      <c r="P265">
        <v>181</v>
      </c>
      <c r="Q265">
        <v>50</v>
      </c>
      <c r="R265">
        <v>62</v>
      </c>
      <c r="S265">
        <v>64</v>
      </c>
      <c r="T265">
        <v>29</v>
      </c>
      <c r="U265">
        <v>43</v>
      </c>
      <c r="V265">
        <v>23</v>
      </c>
      <c r="W265">
        <v>70</v>
      </c>
      <c r="X265">
        <v>85</v>
      </c>
      <c r="Y265">
        <v>147</v>
      </c>
      <c r="Z265">
        <v>115</v>
      </c>
      <c r="AA265">
        <v>30</v>
      </c>
      <c r="AB265">
        <v>74</v>
      </c>
      <c r="AC265">
        <v>232</v>
      </c>
      <c r="AD265">
        <v>32</v>
      </c>
      <c r="AE265">
        <v>234</v>
      </c>
      <c r="AF265">
        <v>22</v>
      </c>
      <c r="AG265">
        <v>71</v>
      </c>
      <c r="AH265">
        <v>87</v>
      </c>
      <c r="AI265">
        <v>186</v>
      </c>
      <c r="AJ265">
        <v>109</v>
      </c>
      <c r="AK265">
        <v>23</v>
      </c>
      <c r="AL265">
        <v>127</v>
      </c>
      <c r="AM265">
        <v>63</v>
      </c>
      <c r="AN265">
        <v>1451</v>
      </c>
      <c r="AO265">
        <v>92</v>
      </c>
      <c r="AP265">
        <v>15</v>
      </c>
      <c r="AQ265">
        <v>36</v>
      </c>
      <c r="AR265">
        <v>29</v>
      </c>
      <c r="AS265">
        <v>77</v>
      </c>
      <c r="AT265">
        <v>361</v>
      </c>
      <c r="AU265">
        <v>190</v>
      </c>
      <c r="AV265">
        <v>11</v>
      </c>
      <c r="AW265">
        <v>133</v>
      </c>
      <c r="AX265">
        <v>0</v>
      </c>
      <c r="AY265">
        <v>8</v>
      </c>
      <c r="AZ265">
        <v>95</v>
      </c>
      <c r="BA265">
        <v>44</v>
      </c>
      <c r="BB265">
        <v>14</v>
      </c>
      <c r="BC265">
        <v>11</v>
      </c>
      <c r="BD265">
        <v>75</v>
      </c>
      <c r="BE265">
        <v>0</v>
      </c>
      <c r="BF265">
        <v>0</v>
      </c>
      <c r="BG265">
        <v>1</v>
      </c>
      <c r="BH265">
        <v>0</v>
      </c>
      <c r="BI265">
        <v>14</v>
      </c>
      <c r="BJ265">
        <v>0</v>
      </c>
      <c r="BK265">
        <v>1</v>
      </c>
      <c r="BL265">
        <v>4</v>
      </c>
      <c r="BM265">
        <v>0</v>
      </c>
      <c r="BN265">
        <v>0</v>
      </c>
      <c r="BO265" s="30">
        <f t="shared" si="59"/>
        <v>106</v>
      </c>
      <c r="BP265">
        <v>20</v>
      </c>
      <c r="BQ265" s="30">
        <f t="shared" si="60"/>
        <v>277</v>
      </c>
      <c r="BR265" s="24">
        <v>9157</v>
      </c>
      <c r="BS265" s="30">
        <f t="shared" si="68"/>
        <v>9157</v>
      </c>
      <c r="BT265" s="30">
        <v>0</v>
      </c>
      <c r="BU265" s="42">
        <v>38101</v>
      </c>
      <c r="BW265">
        <f t="shared" si="73"/>
        <v>121200</v>
      </c>
      <c r="BX265" s="25">
        <f t="shared" si="74"/>
        <v>4.0602381708751523E-2</v>
      </c>
      <c r="BY265" s="44">
        <v>4765</v>
      </c>
      <c r="BZ265" s="39">
        <f t="shared" si="69"/>
        <v>4392</v>
      </c>
      <c r="CA265" s="39">
        <f t="shared" si="75"/>
        <v>50398</v>
      </c>
      <c r="CD265">
        <f t="shared" si="70"/>
        <v>27238</v>
      </c>
      <c r="CE265">
        <f t="shared" si="71"/>
        <v>17840</v>
      </c>
      <c r="CF265">
        <f t="shared" si="72"/>
        <v>5227</v>
      </c>
      <c r="CG265">
        <f t="shared" si="52"/>
        <v>4461</v>
      </c>
      <c r="CH265">
        <f t="shared" si="53"/>
        <v>5104</v>
      </c>
      <c r="CZ265" s="88">
        <v>38078</v>
      </c>
      <c r="DA265" s="6">
        <f t="shared" si="57"/>
        <v>10062.944444444445</v>
      </c>
      <c r="DB265" s="6">
        <f t="shared" si="47"/>
        <v>10100</v>
      </c>
      <c r="DC265" s="90">
        <f t="shared" si="58"/>
        <v>9157</v>
      </c>
    </row>
    <row r="266" spans="2:107" x14ac:dyDescent="0.3">
      <c r="B266" s="63">
        <v>38108</v>
      </c>
      <c r="C266" t="s">
        <v>447</v>
      </c>
      <c r="D266">
        <v>62</v>
      </c>
      <c r="E266">
        <v>286</v>
      </c>
      <c r="F266">
        <v>445</v>
      </c>
      <c r="G266">
        <v>55</v>
      </c>
      <c r="H266">
        <v>2636</v>
      </c>
      <c r="I266">
        <v>361</v>
      </c>
      <c r="J266">
        <v>47</v>
      </c>
      <c r="K266">
        <v>6</v>
      </c>
      <c r="L266">
        <v>377</v>
      </c>
      <c r="M266">
        <v>154</v>
      </c>
      <c r="N266">
        <v>222</v>
      </c>
      <c r="O266">
        <v>473</v>
      </c>
      <c r="P266">
        <v>210</v>
      </c>
      <c r="Q266">
        <v>92</v>
      </c>
      <c r="R266">
        <v>55</v>
      </c>
      <c r="S266">
        <v>81</v>
      </c>
      <c r="T266">
        <v>45</v>
      </c>
      <c r="U266">
        <v>60</v>
      </c>
      <c r="V266">
        <v>30</v>
      </c>
      <c r="W266">
        <v>69</v>
      </c>
      <c r="X266">
        <v>100</v>
      </c>
      <c r="Y266">
        <v>166</v>
      </c>
      <c r="Z266">
        <v>132</v>
      </c>
      <c r="AA266">
        <v>31</v>
      </c>
      <c r="AB266">
        <v>128</v>
      </c>
      <c r="AC266">
        <v>253</v>
      </c>
      <c r="AD266">
        <v>60</v>
      </c>
      <c r="AE266">
        <v>306</v>
      </c>
      <c r="AF266">
        <v>22</v>
      </c>
      <c r="AG266">
        <v>97</v>
      </c>
      <c r="AH266">
        <v>113</v>
      </c>
      <c r="AI266">
        <v>189</v>
      </c>
      <c r="AJ266">
        <v>117</v>
      </c>
      <c r="AK266">
        <v>26</v>
      </c>
      <c r="AL266">
        <v>156</v>
      </c>
      <c r="AM266">
        <v>99</v>
      </c>
      <c r="AN266">
        <v>1763</v>
      </c>
      <c r="AO266">
        <v>134</v>
      </c>
      <c r="AP266">
        <v>17</v>
      </c>
      <c r="AQ266">
        <v>49</v>
      </c>
      <c r="AR266">
        <v>42</v>
      </c>
      <c r="AS266">
        <v>78</v>
      </c>
      <c r="AT266">
        <v>505</v>
      </c>
      <c r="AU266">
        <v>246</v>
      </c>
      <c r="AV266">
        <v>17</v>
      </c>
      <c r="AW266">
        <v>181</v>
      </c>
      <c r="AX266">
        <v>1</v>
      </c>
      <c r="AY266">
        <v>16</v>
      </c>
      <c r="AZ266">
        <v>110</v>
      </c>
      <c r="BA266">
        <v>43</v>
      </c>
      <c r="BB266">
        <v>13</v>
      </c>
      <c r="BC266">
        <v>31</v>
      </c>
      <c r="BD266">
        <v>87</v>
      </c>
      <c r="BE266">
        <v>0</v>
      </c>
      <c r="BF266">
        <v>0</v>
      </c>
      <c r="BG266">
        <v>0</v>
      </c>
      <c r="BH266">
        <v>2</v>
      </c>
      <c r="BI266">
        <v>36</v>
      </c>
      <c r="BJ266">
        <v>0</v>
      </c>
      <c r="BK266">
        <v>0</v>
      </c>
      <c r="BL266">
        <v>2</v>
      </c>
      <c r="BM266">
        <v>0</v>
      </c>
      <c r="BN266">
        <v>2</v>
      </c>
      <c r="BO266" s="30">
        <f t="shared" si="59"/>
        <v>160</v>
      </c>
      <c r="BP266">
        <v>21</v>
      </c>
      <c r="BQ266" s="30">
        <f t="shared" si="60"/>
        <v>311</v>
      </c>
      <c r="BR266" s="24">
        <v>11468</v>
      </c>
      <c r="BS266" s="30">
        <f t="shared" si="68"/>
        <v>11468</v>
      </c>
      <c r="BT266" s="30">
        <v>0</v>
      </c>
      <c r="BU266" s="42">
        <v>38136</v>
      </c>
      <c r="BW266">
        <f t="shared" si="73"/>
        <v>122609</v>
      </c>
      <c r="BX266" s="25">
        <f t="shared" si="74"/>
        <v>3.7029205538310572E-2</v>
      </c>
      <c r="BY266" s="44">
        <v>4655</v>
      </c>
      <c r="BZ266" s="39">
        <f t="shared" si="69"/>
        <v>6813</v>
      </c>
      <c r="CA266" s="39">
        <f t="shared" si="75"/>
        <v>51483</v>
      </c>
      <c r="CD266">
        <f t="shared" si="70"/>
        <v>27671</v>
      </c>
      <c r="CE266">
        <f t="shared" si="71"/>
        <v>18113</v>
      </c>
      <c r="CF266">
        <f t="shared" si="72"/>
        <v>5345</v>
      </c>
      <c r="CG266">
        <f t="shared" si="52"/>
        <v>4493</v>
      </c>
      <c r="CH266">
        <f t="shared" si="53"/>
        <v>5095</v>
      </c>
      <c r="CZ266" s="88">
        <v>38108</v>
      </c>
      <c r="DA266" s="6">
        <f t="shared" si="57"/>
        <v>10125</v>
      </c>
      <c r="DB266" s="6">
        <f t="shared" si="47"/>
        <v>10217.416666666666</v>
      </c>
      <c r="DC266" s="90">
        <f t="shared" si="58"/>
        <v>11468</v>
      </c>
    </row>
    <row r="267" spans="2:107" x14ac:dyDescent="0.3">
      <c r="B267" s="63">
        <v>38139</v>
      </c>
      <c r="C267" t="s">
        <v>448</v>
      </c>
      <c r="D267">
        <v>66</v>
      </c>
      <c r="E267">
        <v>270</v>
      </c>
      <c r="F267">
        <v>463</v>
      </c>
      <c r="G267">
        <v>60</v>
      </c>
      <c r="H267">
        <v>2286</v>
      </c>
      <c r="I267">
        <v>320</v>
      </c>
      <c r="J267">
        <v>40</v>
      </c>
      <c r="K267">
        <v>10</v>
      </c>
      <c r="L267">
        <v>324</v>
      </c>
      <c r="M267">
        <v>126</v>
      </c>
      <c r="N267">
        <v>167</v>
      </c>
      <c r="O267">
        <v>417</v>
      </c>
      <c r="P267">
        <v>209</v>
      </c>
      <c r="Q267">
        <v>104</v>
      </c>
      <c r="R267">
        <v>60</v>
      </c>
      <c r="S267">
        <v>99</v>
      </c>
      <c r="T267">
        <v>30</v>
      </c>
      <c r="U267">
        <v>61</v>
      </c>
      <c r="V267">
        <v>26</v>
      </c>
      <c r="W267">
        <v>86</v>
      </c>
      <c r="X267">
        <v>109</v>
      </c>
      <c r="Y267">
        <v>159</v>
      </c>
      <c r="Z267">
        <v>145</v>
      </c>
      <c r="AA267">
        <v>34</v>
      </c>
      <c r="AB267">
        <v>94</v>
      </c>
      <c r="AC267">
        <v>216</v>
      </c>
      <c r="AD267">
        <v>46</v>
      </c>
      <c r="AE267">
        <v>248</v>
      </c>
      <c r="AF267">
        <v>36</v>
      </c>
      <c r="AG267">
        <v>71</v>
      </c>
      <c r="AH267">
        <v>75</v>
      </c>
      <c r="AI267">
        <v>200</v>
      </c>
      <c r="AJ267">
        <v>139</v>
      </c>
      <c r="AK267">
        <v>30</v>
      </c>
      <c r="AL267">
        <v>145</v>
      </c>
      <c r="AM267">
        <v>83</v>
      </c>
      <c r="AN267">
        <v>1395</v>
      </c>
      <c r="AO267">
        <v>124</v>
      </c>
      <c r="AP267">
        <v>22</v>
      </c>
      <c r="AQ267">
        <v>51</v>
      </c>
      <c r="AR267">
        <v>45</v>
      </c>
      <c r="AS267">
        <v>99</v>
      </c>
      <c r="AT267">
        <v>504</v>
      </c>
      <c r="AU267">
        <v>241</v>
      </c>
      <c r="AV267">
        <v>15</v>
      </c>
      <c r="AW267">
        <v>162</v>
      </c>
      <c r="AX267">
        <v>4</v>
      </c>
      <c r="AY267">
        <v>11</v>
      </c>
      <c r="AZ267">
        <v>118</v>
      </c>
      <c r="BA267">
        <v>43</v>
      </c>
      <c r="BB267">
        <v>9</v>
      </c>
      <c r="BC267">
        <v>15</v>
      </c>
      <c r="BD267">
        <v>77</v>
      </c>
      <c r="BE267">
        <v>0</v>
      </c>
      <c r="BF267">
        <v>0</v>
      </c>
      <c r="BG267">
        <v>0</v>
      </c>
      <c r="BH267">
        <v>2</v>
      </c>
      <c r="BI267">
        <v>25</v>
      </c>
      <c r="BJ267">
        <v>0</v>
      </c>
      <c r="BK267">
        <v>0</v>
      </c>
      <c r="BL267">
        <v>2</v>
      </c>
      <c r="BM267">
        <v>0</v>
      </c>
      <c r="BN267">
        <v>0</v>
      </c>
      <c r="BO267" s="30">
        <f t="shared" si="59"/>
        <v>121</v>
      </c>
      <c r="BP267">
        <v>16</v>
      </c>
      <c r="BQ267" s="30">
        <f t="shared" si="60"/>
        <v>288</v>
      </c>
      <c r="BR267" s="24">
        <v>10322</v>
      </c>
      <c r="BS267" s="30">
        <f t="shared" si="68"/>
        <v>10322</v>
      </c>
      <c r="BT267" s="30">
        <v>0</v>
      </c>
      <c r="BU267" s="42">
        <v>38203</v>
      </c>
      <c r="BW267">
        <f>SUM(BR256:BR267)</f>
        <v>123484</v>
      </c>
      <c r="BX267" s="25">
        <f t="shared" si="74"/>
        <v>6.6070395662646497E-2</v>
      </c>
      <c r="BY267" s="44">
        <v>6258</v>
      </c>
      <c r="BZ267" s="39">
        <f t="shared" si="69"/>
        <v>4064</v>
      </c>
      <c r="CA267" s="39">
        <f t="shared" si="75"/>
        <v>53052</v>
      </c>
      <c r="CD267">
        <f t="shared" si="70"/>
        <v>27949</v>
      </c>
      <c r="CE267">
        <f t="shared" si="71"/>
        <v>18201</v>
      </c>
      <c r="CF267">
        <f t="shared" si="72"/>
        <v>5416</v>
      </c>
      <c r="CG267">
        <f t="shared" si="52"/>
        <v>4532</v>
      </c>
      <c r="CH267">
        <f t="shared" si="53"/>
        <v>5103</v>
      </c>
      <c r="CZ267" s="88">
        <v>38139</v>
      </c>
      <c r="DA267" s="6">
        <f t="shared" si="57"/>
        <v>10072.138888888889</v>
      </c>
      <c r="DB267" s="6">
        <f t="shared" si="47"/>
        <v>10290.333333333334</v>
      </c>
      <c r="DC267" s="90">
        <f t="shared" si="58"/>
        <v>10322</v>
      </c>
    </row>
    <row r="268" spans="2:107" x14ac:dyDescent="0.3">
      <c r="B268" s="63">
        <v>38169</v>
      </c>
      <c r="C268" t="s">
        <v>462</v>
      </c>
      <c r="D268">
        <v>81</v>
      </c>
      <c r="E268">
        <v>302</v>
      </c>
      <c r="F268">
        <v>528</v>
      </c>
      <c r="G268">
        <v>49</v>
      </c>
      <c r="H268">
        <v>3315</v>
      </c>
      <c r="I268">
        <v>462</v>
      </c>
      <c r="J268">
        <v>53</v>
      </c>
      <c r="K268">
        <v>9</v>
      </c>
      <c r="L268">
        <v>398</v>
      </c>
      <c r="M268">
        <v>177</v>
      </c>
      <c r="N268">
        <v>237</v>
      </c>
      <c r="O268">
        <v>512</v>
      </c>
      <c r="P268">
        <v>308</v>
      </c>
      <c r="Q268">
        <v>136</v>
      </c>
      <c r="R268">
        <v>94</v>
      </c>
      <c r="S268">
        <v>120</v>
      </c>
      <c r="T268">
        <v>65</v>
      </c>
      <c r="U268">
        <v>69</v>
      </c>
      <c r="V268">
        <v>46</v>
      </c>
      <c r="W268">
        <v>136</v>
      </c>
      <c r="X268">
        <v>159</v>
      </c>
      <c r="Y268">
        <v>233</v>
      </c>
      <c r="Z268">
        <v>170</v>
      </c>
      <c r="AA268">
        <v>44</v>
      </c>
      <c r="AB268">
        <v>144</v>
      </c>
      <c r="AC268">
        <v>291</v>
      </c>
      <c r="AD268">
        <v>80</v>
      </c>
      <c r="AE268">
        <v>327</v>
      </c>
      <c r="AF268">
        <v>30</v>
      </c>
      <c r="AG268">
        <v>134</v>
      </c>
      <c r="AH268">
        <v>123</v>
      </c>
      <c r="AI268">
        <v>245</v>
      </c>
      <c r="AJ268">
        <v>180</v>
      </c>
      <c r="AK268">
        <v>44</v>
      </c>
      <c r="AL268">
        <v>218</v>
      </c>
      <c r="AM268">
        <v>127</v>
      </c>
      <c r="AN268">
        <v>1877</v>
      </c>
      <c r="AO268">
        <v>179</v>
      </c>
      <c r="AP268">
        <v>7</v>
      </c>
      <c r="AQ268">
        <v>66</v>
      </c>
      <c r="AR268">
        <v>42</v>
      </c>
      <c r="AS268">
        <v>122</v>
      </c>
      <c r="AT268">
        <v>608</v>
      </c>
      <c r="AU268">
        <v>268</v>
      </c>
      <c r="AV268">
        <v>29</v>
      </c>
      <c r="AW268">
        <v>236</v>
      </c>
      <c r="AX268">
        <v>2</v>
      </c>
      <c r="AY268">
        <v>21</v>
      </c>
      <c r="AZ268">
        <v>165</v>
      </c>
      <c r="BA268">
        <v>63</v>
      </c>
      <c r="BB268">
        <v>23</v>
      </c>
      <c r="BC268">
        <v>18</v>
      </c>
      <c r="BD268">
        <v>108</v>
      </c>
      <c r="BE268">
        <v>0</v>
      </c>
      <c r="BF268">
        <v>0</v>
      </c>
      <c r="BG268">
        <v>1</v>
      </c>
      <c r="BH268">
        <v>1</v>
      </c>
      <c r="BI268">
        <v>31</v>
      </c>
      <c r="BJ268">
        <v>1</v>
      </c>
      <c r="BK268">
        <v>0</v>
      </c>
      <c r="BL268">
        <v>4</v>
      </c>
      <c r="BM268">
        <v>0</v>
      </c>
      <c r="BN268">
        <v>0</v>
      </c>
      <c r="BO268" s="30">
        <f t="shared" si="59"/>
        <v>164</v>
      </c>
      <c r="BP268">
        <v>26</v>
      </c>
      <c r="BQ268" s="30">
        <f t="shared" si="60"/>
        <v>392</v>
      </c>
      <c r="BR268" s="24">
        <v>13936</v>
      </c>
      <c r="BS268" s="30">
        <f t="shared" si="68"/>
        <v>13936</v>
      </c>
      <c r="BT268" s="30">
        <v>0</v>
      </c>
      <c r="BU268" s="42">
        <v>38199</v>
      </c>
      <c r="BW268">
        <f t="shared" si="73"/>
        <v>127844</v>
      </c>
      <c r="BX268" s="25">
        <f t="shared" si="74"/>
        <v>0.10132492548370986</v>
      </c>
      <c r="BY268" s="44">
        <v>5368</v>
      </c>
      <c r="BZ268" s="39">
        <f t="shared" ref="BZ268:BZ273" si="76">BR268-BY268</f>
        <v>8568</v>
      </c>
      <c r="CA268" s="39">
        <f t="shared" si="75"/>
        <v>57554</v>
      </c>
      <c r="CD268">
        <f t="shared" ref="CD268:CD273" si="77">SUM(H257:H268)</f>
        <v>29172</v>
      </c>
      <c r="CE268">
        <f t="shared" ref="CE268:CE273" si="78">SUM(AN257:AN268)</f>
        <v>18727</v>
      </c>
      <c r="CF268">
        <f t="shared" ref="CF268:CF273" si="79">SUM(AT257:AT268)</f>
        <v>5597</v>
      </c>
      <c r="CG268">
        <f t="shared" si="52"/>
        <v>4697</v>
      </c>
      <c r="CH268">
        <f t="shared" si="53"/>
        <v>5231</v>
      </c>
      <c r="CZ268" s="88">
        <v>38169</v>
      </c>
      <c r="DA268" s="6">
        <f t="shared" si="57"/>
        <v>10167.083333333334</v>
      </c>
      <c r="DB268" s="6">
        <f t="shared" si="47"/>
        <v>10653.666666666666</v>
      </c>
      <c r="DC268" s="90">
        <f t="shared" si="58"/>
        <v>13936</v>
      </c>
    </row>
    <row r="269" spans="2:107" x14ac:dyDescent="0.3">
      <c r="B269" s="63">
        <v>38200</v>
      </c>
      <c r="C269" t="s">
        <v>438</v>
      </c>
      <c r="D269">
        <v>60</v>
      </c>
      <c r="E269">
        <v>276</v>
      </c>
      <c r="F269">
        <v>495</v>
      </c>
      <c r="G269">
        <v>59</v>
      </c>
      <c r="H269">
        <v>2827</v>
      </c>
      <c r="I269">
        <v>412</v>
      </c>
      <c r="J269">
        <v>64</v>
      </c>
      <c r="K269">
        <v>21</v>
      </c>
      <c r="L269">
        <v>350</v>
      </c>
      <c r="M269">
        <v>149</v>
      </c>
      <c r="N269">
        <v>216</v>
      </c>
      <c r="O269">
        <v>492</v>
      </c>
      <c r="P269">
        <v>265</v>
      </c>
      <c r="Q269">
        <v>107</v>
      </c>
      <c r="R269">
        <v>84</v>
      </c>
      <c r="S269">
        <v>105</v>
      </c>
      <c r="T269">
        <v>39</v>
      </c>
      <c r="U269">
        <v>53</v>
      </c>
      <c r="V269">
        <v>37</v>
      </c>
      <c r="W269">
        <v>117</v>
      </c>
      <c r="X269">
        <v>152</v>
      </c>
      <c r="Y269">
        <v>203</v>
      </c>
      <c r="Z269">
        <v>146</v>
      </c>
      <c r="AA269">
        <v>32</v>
      </c>
      <c r="AB269">
        <v>123</v>
      </c>
      <c r="AC269">
        <v>253</v>
      </c>
      <c r="AD269">
        <v>68</v>
      </c>
      <c r="AE269">
        <v>315</v>
      </c>
      <c r="AF269">
        <v>26</v>
      </c>
      <c r="AG269">
        <v>105</v>
      </c>
      <c r="AH269">
        <v>132</v>
      </c>
      <c r="AI269">
        <v>266</v>
      </c>
      <c r="AJ269">
        <v>150</v>
      </c>
      <c r="AK269">
        <v>29</v>
      </c>
      <c r="AL269">
        <v>194</v>
      </c>
      <c r="AM269">
        <v>87</v>
      </c>
      <c r="AN269">
        <v>1607</v>
      </c>
      <c r="AO269">
        <v>162</v>
      </c>
      <c r="AP269">
        <v>9</v>
      </c>
      <c r="AQ269">
        <v>58</v>
      </c>
      <c r="AR269">
        <v>40</v>
      </c>
      <c r="AS269">
        <v>119</v>
      </c>
      <c r="AT269">
        <v>567</v>
      </c>
      <c r="AU269">
        <v>236</v>
      </c>
      <c r="AV269">
        <v>15</v>
      </c>
      <c r="AW269">
        <v>213</v>
      </c>
      <c r="AX269">
        <v>1</v>
      </c>
      <c r="AY269">
        <v>16</v>
      </c>
      <c r="AZ269">
        <v>128</v>
      </c>
      <c r="BA269">
        <v>64</v>
      </c>
      <c r="BB269">
        <v>21</v>
      </c>
      <c r="BC269">
        <v>15</v>
      </c>
      <c r="BD269">
        <v>67</v>
      </c>
      <c r="BE269">
        <v>0</v>
      </c>
      <c r="BF269">
        <v>0</v>
      </c>
      <c r="BG269">
        <v>0</v>
      </c>
      <c r="BH269">
        <v>1</v>
      </c>
      <c r="BI269">
        <v>43</v>
      </c>
      <c r="BJ269">
        <v>0</v>
      </c>
      <c r="BK269">
        <v>0</v>
      </c>
      <c r="BL269">
        <v>2</v>
      </c>
      <c r="BM269">
        <v>0</v>
      </c>
      <c r="BN269">
        <v>0</v>
      </c>
      <c r="BO269" s="30">
        <f t="shared" si="59"/>
        <v>128</v>
      </c>
      <c r="BP269">
        <v>29</v>
      </c>
      <c r="BQ269" s="30">
        <f t="shared" si="60"/>
        <v>352</v>
      </c>
      <c r="BR269" s="24">
        <v>12274</v>
      </c>
      <c r="BS269" s="30">
        <f t="shared" si="68"/>
        <v>12274</v>
      </c>
      <c r="BT269" s="30">
        <v>0</v>
      </c>
      <c r="BU269" s="42">
        <v>38227</v>
      </c>
      <c r="BW269">
        <f t="shared" si="73"/>
        <v>127025</v>
      </c>
      <c r="BX269" s="25">
        <f t="shared" si="74"/>
        <v>9.1833489483501118E-2</v>
      </c>
      <c r="BY269" s="44">
        <v>4959</v>
      </c>
      <c r="BZ269" s="39">
        <f t="shared" si="76"/>
        <v>7315</v>
      </c>
      <c r="CA269" s="39">
        <f t="shared" si="75"/>
        <v>59520</v>
      </c>
      <c r="CD269">
        <f t="shared" si="77"/>
        <v>29122</v>
      </c>
      <c r="CE269">
        <f t="shared" si="78"/>
        <v>18529</v>
      </c>
      <c r="CF269">
        <f t="shared" si="79"/>
        <v>5561</v>
      </c>
      <c r="CG269">
        <f t="shared" si="52"/>
        <v>4945</v>
      </c>
      <c r="CH269">
        <f t="shared" si="53"/>
        <v>5197</v>
      </c>
      <c r="CZ269" s="88">
        <v>38200</v>
      </c>
      <c r="DA269" s="6">
        <f t="shared" si="57"/>
        <v>10184.583333333334</v>
      </c>
      <c r="DB269" s="6">
        <f t="shared" si="47"/>
        <v>10585.416666666666</v>
      </c>
      <c r="DC269" s="90">
        <f t="shared" si="58"/>
        <v>12274</v>
      </c>
    </row>
    <row r="270" spans="2:107" x14ac:dyDescent="0.3">
      <c r="B270" s="63">
        <v>38231</v>
      </c>
      <c r="C270" t="s">
        <v>439</v>
      </c>
      <c r="D270">
        <v>56</v>
      </c>
      <c r="E270">
        <v>294</v>
      </c>
      <c r="F270">
        <v>477</v>
      </c>
      <c r="G270">
        <v>69</v>
      </c>
      <c r="H270">
        <v>2969</v>
      </c>
      <c r="I270">
        <v>391</v>
      </c>
      <c r="J270">
        <v>74</v>
      </c>
      <c r="K270">
        <v>19</v>
      </c>
      <c r="L270">
        <v>377</v>
      </c>
      <c r="M270">
        <v>165</v>
      </c>
      <c r="N270">
        <v>192</v>
      </c>
      <c r="O270">
        <v>508</v>
      </c>
      <c r="P270">
        <v>255</v>
      </c>
      <c r="Q270">
        <v>119</v>
      </c>
      <c r="R270">
        <v>97</v>
      </c>
      <c r="S270">
        <v>117</v>
      </c>
      <c r="T270">
        <v>53</v>
      </c>
      <c r="U270">
        <v>57</v>
      </c>
      <c r="V270">
        <v>26</v>
      </c>
      <c r="W270">
        <v>108</v>
      </c>
      <c r="X270">
        <v>156</v>
      </c>
      <c r="Y270">
        <v>199</v>
      </c>
      <c r="Z270">
        <v>158</v>
      </c>
      <c r="AA270">
        <v>37</v>
      </c>
      <c r="AB270">
        <v>113</v>
      </c>
      <c r="AC270">
        <v>307</v>
      </c>
      <c r="AD270">
        <v>57</v>
      </c>
      <c r="AE270">
        <v>306</v>
      </c>
      <c r="AF270">
        <v>25</v>
      </c>
      <c r="AG270">
        <v>107</v>
      </c>
      <c r="AH270">
        <v>127</v>
      </c>
      <c r="AI270">
        <v>255</v>
      </c>
      <c r="AJ270">
        <v>149</v>
      </c>
      <c r="AK270">
        <v>43</v>
      </c>
      <c r="AL270">
        <v>190</v>
      </c>
      <c r="AM270">
        <v>90</v>
      </c>
      <c r="AN270">
        <v>1780</v>
      </c>
      <c r="AO270">
        <v>131</v>
      </c>
      <c r="AP270">
        <v>15</v>
      </c>
      <c r="AQ270">
        <v>61</v>
      </c>
      <c r="AR270">
        <v>61</v>
      </c>
      <c r="AS270">
        <v>133</v>
      </c>
      <c r="AT270">
        <v>572</v>
      </c>
      <c r="AU270">
        <v>251</v>
      </c>
      <c r="AV270">
        <v>22</v>
      </c>
      <c r="AW270">
        <v>212</v>
      </c>
      <c r="AX270">
        <v>0</v>
      </c>
      <c r="AY270">
        <v>13</v>
      </c>
      <c r="AZ270">
        <v>169</v>
      </c>
      <c r="BA270">
        <v>54</v>
      </c>
      <c r="BB270">
        <v>24</v>
      </c>
      <c r="BC270">
        <v>13</v>
      </c>
      <c r="BD270">
        <v>82</v>
      </c>
      <c r="BE270">
        <v>0</v>
      </c>
      <c r="BF270">
        <v>0</v>
      </c>
      <c r="BG270">
        <v>0</v>
      </c>
      <c r="BH270">
        <v>1</v>
      </c>
      <c r="BI270">
        <v>40</v>
      </c>
      <c r="BJ270">
        <v>0</v>
      </c>
      <c r="BK270">
        <v>1</v>
      </c>
      <c r="BL270">
        <v>1</v>
      </c>
      <c r="BM270">
        <v>0</v>
      </c>
      <c r="BN270">
        <v>0</v>
      </c>
      <c r="BO270" s="30">
        <f t="shared" si="59"/>
        <v>138</v>
      </c>
      <c r="BP270">
        <v>26</v>
      </c>
      <c r="BQ270" s="30">
        <f t="shared" si="60"/>
        <v>324</v>
      </c>
      <c r="BR270" s="24">
        <v>12728</v>
      </c>
      <c r="BS270" s="30">
        <f t="shared" ref="BS270:BS276" si="80">SUM(D270:BQ270)-BO270</f>
        <v>12728</v>
      </c>
      <c r="BT270" s="30">
        <v>0</v>
      </c>
      <c r="BU270" s="42">
        <v>38255</v>
      </c>
      <c r="BW270">
        <f t="shared" ref="BW270:BW275" si="81">SUM(BR259:BR270)</f>
        <v>128273</v>
      </c>
      <c r="BX270" s="25">
        <f t="shared" ref="BX270:BX275" si="82">(BW270/BW258)-1</f>
        <v>9.9611668795487551E-2</v>
      </c>
      <c r="BY270" s="44">
        <v>6769</v>
      </c>
      <c r="BZ270" s="39">
        <f t="shared" si="76"/>
        <v>5959</v>
      </c>
      <c r="CA270" s="39">
        <f t="shared" ref="CA270:CA275" si="83">SUM(BZ259:BZ270)</f>
        <v>60635</v>
      </c>
      <c r="CD270">
        <f t="shared" si="77"/>
        <v>29542</v>
      </c>
      <c r="CE270">
        <f t="shared" si="78"/>
        <v>18678</v>
      </c>
      <c r="CF270">
        <f t="shared" si="79"/>
        <v>5656</v>
      </c>
      <c r="CG270">
        <f t="shared" si="52"/>
        <v>4976</v>
      </c>
      <c r="CH270">
        <f t="shared" si="53"/>
        <v>5237</v>
      </c>
      <c r="CZ270" s="88">
        <v>38231</v>
      </c>
      <c r="DA270" s="6">
        <f t="shared" si="57"/>
        <v>10129.25</v>
      </c>
      <c r="DB270" s="6">
        <f t="shared" si="47"/>
        <v>10689.416666666666</v>
      </c>
      <c r="DC270" s="90">
        <f t="shared" si="58"/>
        <v>12728</v>
      </c>
    </row>
    <row r="271" spans="2:107" x14ac:dyDescent="0.3">
      <c r="B271" s="63">
        <v>38261</v>
      </c>
      <c r="C271" t="s">
        <v>440</v>
      </c>
      <c r="D271">
        <v>73</v>
      </c>
      <c r="E271">
        <v>389</v>
      </c>
      <c r="F271">
        <v>583</v>
      </c>
      <c r="G271">
        <v>86</v>
      </c>
      <c r="H271">
        <v>3475</v>
      </c>
      <c r="I271">
        <v>482</v>
      </c>
      <c r="J271">
        <v>64</v>
      </c>
      <c r="K271">
        <v>16</v>
      </c>
      <c r="L271">
        <v>430</v>
      </c>
      <c r="M271">
        <v>194</v>
      </c>
      <c r="N271">
        <v>218</v>
      </c>
      <c r="O271">
        <v>572</v>
      </c>
      <c r="P271">
        <v>303</v>
      </c>
      <c r="Q271">
        <v>119</v>
      </c>
      <c r="R271">
        <v>108</v>
      </c>
      <c r="S271">
        <v>137</v>
      </c>
      <c r="T271">
        <v>42</v>
      </c>
      <c r="U271">
        <v>85</v>
      </c>
      <c r="V271">
        <v>32</v>
      </c>
      <c r="W271">
        <v>136</v>
      </c>
      <c r="X271">
        <v>160</v>
      </c>
      <c r="Y271">
        <v>250</v>
      </c>
      <c r="Z271">
        <v>203</v>
      </c>
      <c r="AA271">
        <v>47</v>
      </c>
      <c r="AB271">
        <v>151</v>
      </c>
      <c r="AC271">
        <v>316</v>
      </c>
      <c r="AD271">
        <v>74</v>
      </c>
      <c r="AE271">
        <v>379</v>
      </c>
      <c r="AF271">
        <v>53</v>
      </c>
      <c r="AG271">
        <v>107</v>
      </c>
      <c r="AH271">
        <v>118</v>
      </c>
      <c r="AI271">
        <v>327</v>
      </c>
      <c r="AJ271">
        <v>183</v>
      </c>
      <c r="AK271">
        <v>51</v>
      </c>
      <c r="AL271">
        <v>171</v>
      </c>
      <c r="AM271">
        <v>93</v>
      </c>
      <c r="AN271">
        <v>2013</v>
      </c>
      <c r="AO271">
        <v>175</v>
      </c>
      <c r="AP271">
        <v>23</v>
      </c>
      <c r="AQ271">
        <v>76</v>
      </c>
      <c r="AR271">
        <v>49</v>
      </c>
      <c r="AS271">
        <v>138</v>
      </c>
      <c r="AT271">
        <v>696</v>
      </c>
      <c r="AU271">
        <v>298</v>
      </c>
      <c r="AV271">
        <v>25</v>
      </c>
      <c r="AW271">
        <v>262</v>
      </c>
      <c r="AX271">
        <v>1</v>
      </c>
      <c r="AY271">
        <v>28</v>
      </c>
      <c r="AZ271">
        <v>164</v>
      </c>
      <c r="BA271">
        <v>55</v>
      </c>
      <c r="BB271">
        <v>21</v>
      </c>
      <c r="BC271">
        <v>14</v>
      </c>
      <c r="BD271">
        <v>102</v>
      </c>
      <c r="BE271">
        <v>0</v>
      </c>
      <c r="BF271">
        <v>0</v>
      </c>
      <c r="BG271">
        <v>0</v>
      </c>
      <c r="BH271">
        <v>3</v>
      </c>
      <c r="BI271">
        <v>36</v>
      </c>
      <c r="BJ271">
        <v>0</v>
      </c>
      <c r="BK271">
        <v>0</v>
      </c>
      <c r="BL271">
        <v>3</v>
      </c>
      <c r="BM271">
        <v>0</v>
      </c>
      <c r="BN271">
        <v>0</v>
      </c>
      <c r="BO271" s="30">
        <f t="shared" si="59"/>
        <v>158</v>
      </c>
      <c r="BP271">
        <v>25</v>
      </c>
      <c r="BQ271" s="30">
        <f t="shared" si="60"/>
        <v>402</v>
      </c>
      <c r="BR271" s="24">
        <v>14836</v>
      </c>
      <c r="BS271" s="30">
        <f t="shared" si="80"/>
        <v>14836</v>
      </c>
      <c r="BT271" s="30">
        <v>0</v>
      </c>
      <c r="BU271" s="42">
        <v>38290</v>
      </c>
      <c r="BW271">
        <f t="shared" si="81"/>
        <v>132853</v>
      </c>
      <c r="BX271" s="25">
        <f t="shared" si="82"/>
        <v>0.13344196839913991</v>
      </c>
      <c r="BY271" s="44">
        <v>7068</v>
      </c>
      <c r="BZ271" s="39">
        <f t="shared" si="76"/>
        <v>7768</v>
      </c>
      <c r="CA271" s="39">
        <f t="shared" si="83"/>
        <v>65198</v>
      </c>
      <c r="CD271">
        <f t="shared" si="77"/>
        <v>30674</v>
      </c>
      <c r="CE271">
        <f t="shared" si="78"/>
        <v>19108</v>
      </c>
      <c r="CF271">
        <f t="shared" si="79"/>
        <v>5922</v>
      </c>
      <c r="CG271">
        <f t="shared" si="52"/>
        <v>5188</v>
      </c>
      <c r="CH271">
        <f t="shared" si="53"/>
        <v>5363</v>
      </c>
      <c r="CZ271" s="88">
        <v>38261</v>
      </c>
      <c r="DA271" s="6">
        <f t="shared" si="57"/>
        <v>10240.361111111111</v>
      </c>
      <c r="DB271" s="6">
        <f t="shared" ref="DB271:DB334" si="84">AVERAGE(BS260:BS271)</f>
        <v>11071.083333333334</v>
      </c>
      <c r="DC271" s="90">
        <f t="shared" si="58"/>
        <v>14836</v>
      </c>
    </row>
    <row r="272" spans="2:107" x14ac:dyDescent="0.3">
      <c r="B272" s="63">
        <v>38292</v>
      </c>
      <c r="C272" t="s">
        <v>441</v>
      </c>
      <c r="D272">
        <v>42</v>
      </c>
      <c r="E272">
        <v>233</v>
      </c>
      <c r="F272">
        <v>357</v>
      </c>
      <c r="G272">
        <v>52</v>
      </c>
      <c r="H272">
        <v>2231</v>
      </c>
      <c r="I272">
        <v>252</v>
      </c>
      <c r="J272">
        <v>39</v>
      </c>
      <c r="K272">
        <v>12</v>
      </c>
      <c r="L272">
        <v>273</v>
      </c>
      <c r="M272">
        <v>116</v>
      </c>
      <c r="N272">
        <v>163</v>
      </c>
      <c r="O272">
        <v>351</v>
      </c>
      <c r="P272">
        <v>181</v>
      </c>
      <c r="Q272">
        <v>65</v>
      </c>
      <c r="R272">
        <v>53</v>
      </c>
      <c r="S272">
        <v>87</v>
      </c>
      <c r="T272">
        <v>40</v>
      </c>
      <c r="U272">
        <v>54</v>
      </c>
      <c r="V272">
        <v>27</v>
      </c>
      <c r="W272">
        <v>64</v>
      </c>
      <c r="X272">
        <v>95</v>
      </c>
      <c r="Y272">
        <v>151</v>
      </c>
      <c r="Z272">
        <v>118</v>
      </c>
      <c r="AA272">
        <v>20</v>
      </c>
      <c r="AB272">
        <v>82</v>
      </c>
      <c r="AC272">
        <v>154</v>
      </c>
      <c r="AD272">
        <v>36</v>
      </c>
      <c r="AE272">
        <v>235</v>
      </c>
      <c r="AF272">
        <v>12</v>
      </c>
      <c r="AG272">
        <v>58</v>
      </c>
      <c r="AH272">
        <v>76</v>
      </c>
      <c r="AI272">
        <v>176</v>
      </c>
      <c r="AJ272">
        <v>74</v>
      </c>
      <c r="AK272">
        <v>28</v>
      </c>
      <c r="AL272">
        <v>114</v>
      </c>
      <c r="AM272">
        <v>58</v>
      </c>
      <c r="AN272">
        <v>1135</v>
      </c>
      <c r="AO272">
        <v>90</v>
      </c>
      <c r="AP272">
        <v>14</v>
      </c>
      <c r="AQ272">
        <v>53</v>
      </c>
      <c r="AR272">
        <v>39</v>
      </c>
      <c r="AS272">
        <v>61</v>
      </c>
      <c r="AT272">
        <v>381</v>
      </c>
      <c r="AU272">
        <v>162</v>
      </c>
      <c r="AV272">
        <v>24</v>
      </c>
      <c r="AW272">
        <v>141</v>
      </c>
      <c r="AX272">
        <v>0</v>
      </c>
      <c r="AY272">
        <v>10</v>
      </c>
      <c r="AZ272">
        <v>77</v>
      </c>
      <c r="BA272">
        <v>35</v>
      </c>
      <c r="BB272">
        <v>12</v>
      </c>
      <c r="BC272">
        <v>6</v>
      </c>
      <c r="BD272">
        <v>78</v>
      </c>
      <c r="BE272">
        <v>0</v>
      </c>
      <c r="BF272">
        <v>0</v>
      </c>
      <c r="BG272">
        <v>1</v>
      </c>
      <c r="BH272">
        <v>1</v>
      </c>
      <c r="BI272">
        <v>31</v>
      </c>
      <c r="BJ272">
        <v>0</v>
      </c>
      <c r="BK272">
        <v>0</v>
      </c>
      <c r="BL272">
        <v>3</v>
      </c>
      <c r="BM272">
        <v>1</v>
      </c>
      <c r="BN272">
        <v>0</v>
      </c>
      <c r="BO272" s="30">
        <f t="shared" si="59"/>
        <v>121</v>
      </c>
      <c r="BP272">
        <v>18</v>
      </c>
      <c r="BQ272" s="30">
        <f t="shared" si="60"/>
        <v>318</v>
      </c>
      <c r="BR272" s="24">
        <v>8870</v>
      </c>
      <c r="BS272" s="30">
        <f t="shared" si="80"/>
        <v>8870</v>
      </c>
      <c r="BT272" s="30">
        <v>0</v>
      </c>
      <c r="BU272" s="42">
        <v>38318</v>
      </c>
      <c r="BW272">
        <f t="shared" si="81"/>
        <v>131106</v>
      </c>
      <c r="BX272" s="25">
        <f t="shared" si="82"/>
        <v>0.11142571336532114</v>
      </c>
      <c r="BY272" s="44">
        <v>4639</v>
      </c>
      <c r="BZ272" s="39">
        <f t="shared" si="76"/>
        <v>4231</v>
      </c>
      <c r="CA272" s="39">
        <f t="shared" si="83"/>
        <v>65101</v>
      </c>
      <c r="CD272">
        <f t="shared" si="77"/>
        <v>30472</v>
      </c>
      <c r="CE272">
        <f t="shared" si="78"/>
        <v>18716</v>
      </c>
      <c r="CF272">
        <f t="shared" si="79"/>
        <v>5823</v>
      </c>
      <c r="CG272">
        <f t="shared" ref="CG272:CG335" si="85">SUM(F261:F272)</f>
        <v>5106</v>
      </c>
      <c r="CH272">
        <f t="shared" ref="CH272:CH335" si="86">SUM(O261:O272)</f>
        <v>5321</v>
      </c>
      <c r="CZ272" s="88">
        <v>38292</v>
      </c>
      <c r="DA272" s="6">
        <f t="shared" si="57"/>
        <v>10247.833333333334</v>
      </c>
      <c r="DB272" s="6">
        <f t="shared" si="84"/>
        <v>10925.5</v>
      </c>
      <c r="DC272" s="90">
        <f t="shared" si="58"/>
        <v>8870</v>
      </c>
    </row>
    <row r="273" spans="2:107" x14ac:dyDescent="0.3">
      <c r="B273" s="63">
        <v>38322</v>
      </c>
      <c r="C273" t="s">
        <v>442</v>
      </c>
      <c r="D273">
        <v>46</v>
      </c>
      <c r="E273">
        <v>202</v>
      </c>
      <c r="F273">
        <v>325</v>
      </c>
      <c r="G273">
        <v>44</v>
      </c>
      <c r="H273">
        <v>2223</v>
      </c>
      <c r="I273">
        <v>245</v>
      </c>
      <c r="J273">
        <v>34</v>
      </c>
      <c r="K273">
        <v>12</v>
      </c>
      <c r="L273">
        <v>314</v>
      </c>
      <c r="M273">
        <v>129</v>
      </c>
      <c r="N273">
        <v>157</v>
      </c>
      <c r="O273">
        <v>360</v>
      </c>
      <c r="P273">
        <v>201</v>
      </c>
      <c r="Q273">
        <v>69</v>
      </c>
      <c r="R273">
        <v>47</v>
      </c>
      <c r="S273">
        <v>67</v>
      </c>
      <c r="T273">
        <v>23</v>
      </c>
      <c r="U273">
        <v>54</v>
      </c>
      <c r="V273">
        <v>21</v>
      </c>
      <c r="W273">
        <v>75</v>
      </c>
      <c r="X273">
        <v>98</v>
      </c>
      <c r="Y273">
        <v>145</v>
      </c>
      <c r="Z273">
        <v>109</v>
      </c>
      <c r="AA273">
        <v>22</v>
      </c>
      <c r="AB273">
        <v>80</v>
      </c>
      <c r="AC273">
        <v>176</v>
      </c>
      <c r="AD273">
        <v>33</v>
      </c>
      <c r="AE273">
        <v>229</v>
      </c>
      <c r="AF273">
        <v>20</v>
      </c>
      <c r="AG273">
        <v>92</v>
      </c>
      <c r="AH273">
        <v>77</v>
      </c>
      <c r="AI273">
        <v>180</v>
      </c>
      <c r="AJ273">
        <v>108</v>
      </c>
      <c r="AK273">
        <v>24</v>
      </c>
      <c r="AL273">
        <v>92</v>
      </c>
      <c r="AM273">
        <v>56</v>
      </c>
      <c r="AN273">
        <v>1169</v>
      </c>
      <c r="AO273">
        <v>93</v>
      </c>
      <c r="AP273">
        <v>20</v>
      </c>
      <c r="AQ273">
        <v>55</v>
      </c>
      <c r="AR273">
        <v>26</v>
      </c>
      <c r="AS273">
        <v>72</v>
      </c>
      <c r="AT273">
        <v>331</v>
      </c>
      <c r="AU273">
        <v>147</v>
      </c>
      <c r="AV273">
        <v>9</v>
      </c>
      <c r="AW273">
        <v>137</v>
      </c>
      <c r="AX273">
        <v>1</v>
      </c>
      <c r="AY273">
        <v>12</v>
      </c>
      <c r="AZ273">
        <v>72</v>
      </c>
      <c r="BA273">
        <v>29</v>
      </c>
      <c r="BB273">
        <v>15</v>
      </c>
      <c r="BC273">
        <v>10</v>
      </c>
      <c r="BD273">
        <v>86</v>
      </c>
      <c r="BE273">
        <v>0</v>
      </c>
      <c r="BF273">
        <v>0</v>
      </c>
      <c r="BG273">
        <v>0</v>
      </c>
      <c r="BH273">
        <v>0</v>
      </c>
      <c r="BI273">
        <v>15</v>
      </c>
      <c r="BJ273">
        <v>0</v>
      </c>
      <c r="BK273">
        <v>0</v>
      </c>
      <c r="BL273">
        <v>0</v>
      </c>
      <c r="BM273">
        <v>0</v>
      </c>
      <c r="BN273">
        <v>0</v>
      </c>
      <c r="BO273" s="30">
        <f t="shared" si="59"/>
        <v>111</v>
      </c>
      <c r="BP273">
        <v>20</v>
      </c>
      <c r="BQ273" s="30">
        <f t="shared" si="60"/>
        <v>253</v>
      </c>
      <c r="BR273" s="24">
        <v>8761</v>
      </c>
      <c r="BS273" s="30">
        <f t="shared" si="80"/>
        <v>8761</v>
      </c>
      <c r="BT273" s="30">
        <v>0</v>
      </c>
      <c r="BU273" s="42">
        <v>38346</v>
      </c>
      <c r="BW273">
        <f t="shared" si="81"/>
        <v>131935</v>
      </c>
      <c r="BX273" s="25">
        <f t="shared" si="82"/>
        <v>0.11298105312884887</v>
      </c>
      <c r="BY273" s="44">
        <v>6154</v>
      </c>
      <c r="BZ273" s="39">
        <f t="shared" si="76"/>
        <v>2607</v>
      </c>
      <c r="CA273" s="39">
        <f t="shared" si="83"/>
        <v>64702</v>
      </c>
      <c r="CD273">
        <f t="shared" si="77"/>
        <v>30831</v>
      </c>
      <c r="CE273">
        <f t="shared" si="78"/>
        <v>18755</v>
      </c>
      <c r="CF273">
        <f t="shared" si="79"/>
        <v>5838</v>
      </c>
      <c r="CG273">
        <f t="shared" si="85"/>
        <v>5135</v>
      </c>
      <c r="CH273">
        <f t="shared" si="86"/>
        <v>5312</v>
      </c>
      <c r="CZ273" s="88">
        <v>38322</v>
      </c>
      <c r="DA273" s="6">
        <f t="shared" si="57"/>
        <v>10203.555555555555</v>
      </c>
      <c r="DB273" s="6">
        <f t="shared" si="84"/>
        <v>10994.583333333334</v>
      </c>
      <c r="DC273" s="90">
        <f t="shared" si="58"/>
        <v>8761</v>
      </c>
    </row>
    <row r="274" spans="2:107" x14ac:dyDescent="0.3">
      <c r="B274" s="63">
        <v>38353</v>
      </c>
      <c r="C274" t="s">
        <v>443</v>
      </c>
      <c r="D274">
        <v>63</v>
      </c>
      <c r="E274">
        <v>305</v>
      </c>
      <c r="F274">
        <v>450</v>
      </c>
      <c r="G274">
        <v>58</v>
      </c>
      <c r="H274">
        <v>2809</v>
      </c>
      <c r="I274">
        <v>335</v>
      </c>
      <c r="J274">
        <v>44</v>
      </c>
      <c r="K274">
        <v>11</v>
      </c>
      <c r="L274">
        <v>393</v>
      </c>
      <c r="M274">
        <v>161</v>
      </c>
      <c r="N274">
        <v>170</v>
      </c>
      <c r="O274">
        <v>478</v>
      </c>
      <c r="P274">
        <v>222</v>
      </c>
      <c r="Q274">
        <v>89</v>
      </c>
      <c r="R274">
        <v>80</v>
      </c>
      <c r="S274">
        <v>93</v>
      </c>
      <c r="T274">
        <v>43</v>
      </c>
      <c r="U274">
        <v>83</v>
      </c>
      <c r="V274">
        <v>25</v>
      </c>
      <c r="W274">
        <v>88</v>
      </c>
      <c r="X274">
        <v>129</v>
      </c>
      <c r="Y274">
        <v>179</v>
      </c>
      <c r="Z274">
        <v>158</v>
      </c>
      <c r="AA274">
        <v>39</v>
      </c>
      <c r="AB274">
        <v>109</v>
      </c>
      <c r="AC274">
        <v>241</v>
      </c>
      <c r="AD274">
        <v>71</v>
      </c>
      <c r="AE274">
        <v>332</v>
      </c>
      <c r="AF274">
        <v>29</v>
      </c>
      <c r="AG274">
        <v>93</v>
      </c>
      <c r="AH274">
        <v>95</v>
      </c>
      <c r="AI274">
        <v>244</v>
      </c>
      <c r="AJ274">
        <v>167</v>
      </c>
      <c r="AK274">
        <v>32</v>
      </c>
      <c r="AL274">
        <v>153</v>
      </c>
      <c r="AM274">
        <v>73</v>
      </c>
      <c r="AN274">
        <v>1683</v>
      </c>
      <c r="AO274">
        <v>127</v>
      </c>
      <c r="AP274">
        <v>17</v>
      </c>
      <c r="AQ274">
        <v>70</v>
      </c>
      <c r="AR274">
        <v>38</v>
      </c>
      <c r="AS274">
        <v>103</v>
      </c>
      <c r="AT274">
        <v>510</v>
      </c>
      <c r="AU274">
        <v>246</v>
      </c>
      <c r="AV274">
        <v>16</v>
      </c>
      <c r="AW274">
        <v>185</v>
      </c>
      <c r="AX274">
        <v>1</v>
      </c>
      <c r="AY274">
        <v>19</v>
      </c>
      <c r="AZ274">
        <v>113</v>
      </c>
      <c r="BA274">
        <v>52</v>
      </c>
      <c r="BB274">
        <v>18</v>
      </c>
      <c r="BC274">
        <v>16</v>
      </c>
      <c r="BD274">
        <v>103</v>
      </c>
      <c r="BE274">
        <v>0</v>
      </c>
      <c r="BF274">
        <v>0</v>
      </c>
      <c r="BG274">
        <v>0</v>
      </c>
      <c r="BH274">
        <v>1</v>
      </c>
      <c r="BI274">
        <v>34</v>
      </c>
      <c r="BJ274">
        <v>0</v>
      </c>
      <c r="BK274">
        <v>1</v>
      </c>
      <c r="BL274">
        <v>0</v>
      </c>
      <c r="BM274">
        <v>0</v>
      </c>
      <c r="BN274">
        <v>0</v>
      </c>
      <c r="BO274" s="30">
        <f t="shared" si="59"/>
        <v>155</v>
      </c>
      <c r="BP274">
        <v>59</v>
      </c>
      <c r="BQ274" s="30">
        <f t="shared" si="60"/>
        <v>340</v>
      </c>
      <c r="BR274" s="24">
        <v>11896</v>
      </c>
      <c r="BS274" s="30">
        <f t="shared" si="80"/>
        <v>11896</v>
      </c>
      <c r="BT274" s="30">
        <v>0</v>
      </c>
      <c r="BU274" s="42">
        <v>38381</v>
      </c>
      <c r="BW274">
        <f t="shared" si="81"/>
        <v>133205</v>
      </c>
      <c r="BX274" s="25">
        <f t="shared" si="82"/>
        <v>0.1025352392461325</v>
      </c>
      <c r="BY274" s="44">
        <v>5721</v>
      </c>
      <c r="BZ274" s="39">
        <f t="shared" ref="BZ274:BZ279" si="87">BR274-BY274</f>
        <v>6175</v>
      </c>
      <c r="CA274" s="39">
        <f t="shared" si="83"/>
        <v>65923</v>
      </c>
      <c r="CD274">
        <f t="shared" ref="CD274:CD279" si="88">SUM(H263:H274)</f>
        <v>31224</v>
      </c>
      <c r="CE274">
        <f t="shared" ref="CE274:CE279" si="89">SUM(AN263:AN274)</f>
        <v>18823</v>
      </c>
      <c r="CF274">
        <f t="shared" ref="CF274:CF279" si="90">SUM(AT263:AT274)</f>
        <v>5906</v>
      </c>
      <c r="CG274">
        <f t="shared" si="85"/>
        <v>5155</v>
      </c>
      <c r="CH274">
        <f t="shared" si="86"/>
        <v>5374</v>
      </c>
      <c r="CZ274" s="88">
        <v>38353</v>
      </c>
      <c r="DA274" s="6">
        <f t="shared" si="57"/>
        <v>10289.694444444445</v>
      </c>
      <c r="DB274" s="6">
        <f t="shared" si="84"/>
        <v>11100.416666666666</v>
      </c>
      <c r="DC274" s="90">
        <f t="shared" si="58"/>
        <v>11896</v>
      </c>
    </row>
    <row r="275" spans="2:107" x14ac:dyDescent="0.3">
      <c r="B275" s="63">
        <v>38384</v>
      </c>
      <c r="C275" t="s">
        <v>444</v>
      </c>
      <c r="D275">
        <v>40</v>
      </c>
      <c r="E275">
        <v>204</v>
      </c>
      <c r="F275">
        <v>359</v>
      </c>
      <c r="G275">
        <v>51</v>
      </c>
      <c r="H275">
        <v>2429</v>
      </c>
      <c r="I275">
        <v>297</v>
      </c>
      <c r="J275">
        <v>53</v>
      </c>
      <c r="K275">
        <v>11</v>
      </c>
      <c r="L275">
        <v>330</v>
      </c>
      <c r="M275">
        <v>149</v>
      </c>
      <c r="N275">
        <v>150</v>
      </c>
      <c r="O275">
        <v>385</v>
      </c>
      <c r="P275">
        <v>192</v>
      </c>
      <c r="Q275">
        <v>88</v>
      </c>
      <c r="R275">
        <v>58</v>
      </c>
      <c r="S275">
        <v>102</v>
      </c>
      <c r="T275">
        <v>37</v>
      </c>
      <c r="U275">
        <v>42</v>
      </c>
      <c r="V275">
        <v>18</v>
      </c>
      <c r="W275">
        <v>63</v>
      </c>
      <c r="X275">
        <v>86</v>
      </c>
      <c r="Y275">
        <v>142</v>
      </c>
      <c r="Z275">
        <v>131</v>
      </c>
      <c r="AA275">
        <v>29</v>
      </c>
      <c r="AB275">
        <v>74</v>
      </c>
      <c r="AC275">
        <v>229</v>
      </c>
      <c r="AD275">
        <v>49</v>
      </c>
      <c r="AE275">
        <v>264</v>
      </c>
      <c r="AF275">
        <v>25</v>
      </c>
      <c r="AG275">
        <v>62</v>
      </c>
      <c r="AH275">
        <v>76</v>
      </c>
      <c r="AI275">
        <v>179</v>
      </c>
      <c r="AJ275">
        <v>134</v>
      </c>
      <c r="AK275">
        <v>31</v>
      </c>
      <c r="AL275">
        <v>122</v>
      </c>
      <c r="AM275">
        <v>60</v>
      </c>
      <c r="AN275">
        <v>1421</v>
      </c>
      <c r="AO275">
        <v>111</v>
      </c>
      <c r="AP275">
        <v>14</v>
      </c>
      <c r="AQ275">
        <v>46</v>
      </c>
      <c r="AR275">
        <v>31</v>
      </c>
      <c r="AS275">
        <v>79</v>
      </c>
      <c r="AT275">
        <v>420</v>
      </c>
      <c r="AU275">
        <v>185</v>
      </c>
      <c r="AV275">
        <v>11</v>
      </c>
      <c r="AW275">
        <v>145</v>
      </c>
      <c r="AX275">
        <v>0</v>
      </c>
      <c r="AY275">
        <v>17</v>
      </c>
      <c r="AZ275">
        <v>102</v>
      </c>
      <c r="BA275">
        <v>40</v>
      </c>
      <c r="BB275">
        <v>18</v>
      </c>
      <c r="BC275">
        <v>9</v>
      </c>
      <c r="BD275">
        <v>76</v>
      </c>
      <c r="BE275">
        <v>0</v>
      </c>
      <c r="BF275">
        <v>0</v>
      </c>
      <c r="BG275">
        <v>1</v>
      </c>
      <c r="BH275">
        <v>1</v>
      </c>
      <c r="BI275">
        <v>18</v>
      </c>
      <c r="BJ275">
        <v>0</v>
      </c>
      <c r="BK275">
        <v>0</v>
      </c>
      <c r="BL275">
        <v>2</v>
      </c>
      <c r="BM275">
        <v>0</v>
      </c>
      <c r="BN275">
        <v>0</v>
      </c>
      <c r="BO275" s="30">
        <f t="shared" si="59"/>
        <v>107</v>
      </c>
      <c r="BP275">
        <v>19</v>
      </c>
      <c r="BQ275" s="30">
        <f t="shared" si="60"/>
        <v>315</v>
      </c>
      <c r="BR275" s="24">
        <v>9832</v>
      </c>
      <c r="BS275" s="30">
        <f t="shared" si="80"/>
        <v>9832</v>
      </c>
      <c r="BT275" s="30">
        <v>0</v>
      </c>
      <c r="BU275" s="42">
        <v>38409</v>
      </c>
      <c r="BW275">
        <f t="shared" si="81"/>
        <v>133736</v>
      </c>
      <c r="BX275" s="25">
        <f t="shared" si="82"/>
        <v>9.9648897769226252E-2</v>
      </c>
      <c r="BY275" s="44">
        <v>4272</v>
      </c>
      <c r="BZ275" s="39">
        <f t="shared" si="87"/>
        <v>5560</v>
      </c>
      <c r="CA275" s="39">
        <f t="shared" si="83"/>
        <v>66993</v>
      </c>
      <c r="CD275">
        <f t="shared" si="88"/>
        <v>31495</v>
      </c>
      <c r="CE275">
        <f t="shared" si="89"/>
        <v>18842</v>
      </c>
      <c r="CF275">
        <f t="shared" si="90"/>
        <v>5898</v>
      </c>
      <c r="CG275">
        <f t="shared" si="85"/>
        <v>5168</v>
      </c>
      <c r="CH275">
        <f t="shared" si="86"/>
        <v>5357</v>
      </c>
      <c r="CZ275" s="88">
        <v>38384</v>
      </c>
      <c r="DA275" s="6">
        <f t="shared" si="57"/>
        <v>10325.972222222223</v>
      </c>
      <c r="DB275" s="6">
        <f t="shared" si="84"/>
        <v>11144.666666666666</v>
      </c>
      <c r="DC275" s="90">
        <f t="shared" si="58"/>
        <v>9832</v>
      </c>
    </row>
    <row r="276" spans="2:107" x14ac:dyDescent="0.3">
      <c r="B276" s="63">
        <v>38412</v>
      </c>
      <c r="C276" t="s">
        <v>445</v>
      </c>
      <c r="D276">
        <v>50</v>
      </c>
      <c r="E276">
        <v>230</v>
      </c>
      <c r="F276">
        <v>397</v>
      </c>
      <c r="G276">
        <v>50</v>
      </c>
      <c r="H276">
        <v>2507</v>
      </c>
      <c r="I276">
        <v>331</v>
      </c>
      <c r="J276">
        <v>46</v>
      </c>
      <c r="K276">
        <v>10</v>
      </c>
      <c r="L276">
        <v>308</v>
      </c>
      <c r="M276">
        <v>159</v>
      </c>
      <c r="N276">
        <v>205</v>
      </c>
      <c r="O276">
        <v>351</v>
      </c>
      <c r="P276">
        <v>183</v>
      </c>
      <c r="Q276">
        <v>101</v>
      </c>
      <c r="R276">
        <v>74</v>
      </c>
      <c r="S276">
        <v>95</v>
      </c>
      <c r="T276">
        <v>35</v>
      </c>
      <c r="U276">
        <v>70</v>
      </c>
      <c r="V276">
        <v>32</v>
      </c>
      <c r="W276">
        <v>81</v>
      </c>
      <c r="X276">
        <v>114</v>
      </c>
      <c r="Y276">
        <v>157</v>
      </c>
      <c r="Z276">
        <v>138</v>
      </c>
      <c r="AA276">
        <v>37</v>
      </c>
      <c r="AB276">
        <v>89</v>
      </c>
      <c r="AC276">
        <v>214</v>
      </c>
      <c r="AD276">
        <v>78</v>
      </c>
      <c r="AE276">
        <v>278</v>
      </c>
      <c r="AF276">
        <v>17</v>
      </c>
      <c r="AG276">
        <v>75</v>
      </c>
      <c r="AH276">
        <v>81</v>
      </c>
      <c r="AI276">
        <v>217</v>
      </c>
      <c r="AJ276">
        <v>120</v>
      </c>
      <c r="AK276">
        <v>27</v>
      </c>
      <c r="AL276">
        <v>123</v>
      </c>
      <c r="AM276">
        <v>75</v>
      </c>
      <c r="AN276">
        <v>1444</v>
      </c>
      <c r="AO276">
        <v>105</v>
      </c>
      <c r="AP276">
        <v>13</v>
      </c>
      <c r="AQ276">
        <v>63</v>
      </c>
      <c r="AR276">
        <v>35</v>
      </c>
      <c r="AS276">
        <v>97</v>
      </c>
      <c r="AT276">
        <v>439</v>
      </c>
      <c r="AU276">
        <v>185</v>
      </c>
      <c r="AV276">
        <v>17</v>
      </c>
      <c r="AW276">
        <v>163</v>
      </c>
      <c r="AX276">
        <v>0</v>
      </c>
      <c r="AY276">
        <v>11</v>
      </c>
      <c r="AZ276">
        <v>110</v>
      </c>
      <c r="BA276">
        <v>42</v>
      </c>
      <c r="BB276">
        <v>16</v>
      </c>
      <c r="BC276">
        <v>15</v>
      </c>
      <c r="BD276">
        <v>83</v>
      </c>
      <c r="BE276">
        <v>0</v>
      </c>
      <c r="BF276">
        <v>0</v>
      </c>
      <c r="BG276">
        <v>0</v>
      </c>
      <c r="BH276">
        <v>1</v>
      </c>
      <c r="BI276">
        <v>40</v>
      </c>
      <c r="BJ276">
        <v>1</v>
      </c>
      <c r="BK276">
        <v>0</v>
      </c>
      <c r="BL276">
        <v>3</v>
      </c>
      <c r="BM276">
        <v>0</v>
      </c>
      <c r="BN276">
        <v>0</v>
      </c>
      <c r="BO276" s="30">
        <f t="shared" si="59"/>
        <v>143</v>
      </c>
      <c r="BP276">
        <v>30</v>
      </c>
      <c r="BQ276" s="30">
        <f t="shared" si="60"/>
        <v>380</v>
      </c>
      <c r="BR276" s="24">
        <v>10448</v>
      </c>
      <c r="BS276" s="30">
        <f t="shared" si="80"/>
        <v>10448</v>
      </c>
      <c r="BT276" s="30">
        <v>0</v>
      </c>
      <c r="BU276" s="42">
        <v>38437</v>
      </c>
      <c r="BW276">
        <f t="shared" ref="BW276:BW281" si="91">SUM(BR265:BR276)</f>
        <v>134528</v>
      </c>
      <c r="BX276" s="25">
        <f t="shared" ref="BX276:BX281" si="92">(BW276/BW264)-1</f>
        <v>0.11762995455640568</v>
      </c>
      <c r="BY276" s="44">
        <v>7427</v>
      </c>
      <c r="BZ276" s="39">
        <f t="shared" si="87"/>
        <v>3021</v>
      </c>
      <c r="CA276" s="39">
        <f t="shared" ref="CA276:CA281" si="93">SUM(BZ265:BZ276)</f>
        <v>66473</v>
      </c>
      <c r="CD276">
        <f t="shared" si="88"/>
        <v>31714</v>
      </c>
      <c r="CE276">
        <f t="shared" si="89"/>
        <v>18738</v>
      </c>
      <c r="CF276">
        <f t="shared" si="90"/>
        <v>5894</v>
      </c>
      <c r="CG276">
        <f t="shared" si="85"/>
        <v>5212</v>
      </c>
      <c r="CH276">
        <f t="shared" si="86"/>
        <v>5313</v>
      </c>
      <c r="CZ276" s="88">
        <v>38412</v>
      </c>
      <c r="DA276" s="6">
        <f t="shared" si="57"/>
        <v>10320.694444444445</v>
      </c>
      <c r="DB276" s="6">
        <f t="shared" si="84"/>
        <v>11210.666666666666</v>
      </c>
      <c r="DC276" s="90">
        <f t="shared" si="58"/>
        <v>10448</v>
      </c>
    </row>
    <row r="277" spans="2:107" x14ac:dyDescent="0.3">
      <c r="B277" s="63">
        <v>38443</v>
      </c>
      <c r="C277" t="s">
        <v>446</v>
      </c>
      <c r="D277">
        <v>55</v>
      </c>
      <c r="E277">
        <v>300</v>
      </c>
      <c r="F277">
        <v>461</v>
      </c>
      <c r="G277">
        <v>71</v>
      </c>
      <c r="H277">
        <v>3043</v>
      </c>
      <c r="I277">
        <v>364</v>
      </c>
      <c r="J277">
        <v>68</v>
      </c>
      <c r="K277">
        <v>14</v>
      </c>
      <c r="L277">
        <v>404</v>
      </c>
      <c r="M277">
        <v>165</v>
      </c>
      <c r="N277">
        <v>228</v>
      </c>
      <c r="O277">
        <v>451</v>
      </c>
      <c r="P277">
        <v>234</v>
      </c>
      <c r="Q277">
        <v>119</v>
      </c>
      <c r="R277">
        <v>74</v>
      </c>
      <c r="S277">
        <v>109</v>
      </c>
      <c r="T277">
        <v>41</v>
      </c>
      <c r="U277">
        <v>64</v>
      </c>
      <c r="V277">
        <v>25</v>
      </c>
      <c r="W277">
        <v>95</v>
      </c>
      <c r="X277">
        <v>120</v>
      </c>
      <c r="Y277">
        <v>202</v>
      </c>
      <c r="Z277">
        <v>153</v>
      </c>
      <c r="AA277">
        <v>33</v>
      </c>
      <c r="AB277">
        <v>102</v>
      </c>
      <c r="AC277">
        <v>258</v>
      </c>
      <c r="AD277">
        <v>64</v>
      </c>
      <c r="AE277">
        <v>320</v>
      </c>
      <c r="AF277">
        <v>23</v>
      </c>
      <c r="AG277">
        <v>108</v>
      </c>
      <c r="AH277">
        <v>97</v>
      </c>
      <c r="AI277">
        <v>234</v>
      </c>
      <c r="AJ277">
        <v>182</v>
      </c>
      <c r="AK277">
        <v>41</v>
      </c>
      <c r="AL277">
        <v>161</v>
      </c>
      <c r="AM277">
        <v>98</v>
      </c>
      <c r="AN277">
        <v>1711</v>
      </c>
      <c r="AO277">
        <v>119</v>
      </c>
      <c r="AP277">
        <v>12</v>
      </c>
      <c r="AQ277">
        <v>68</v>
      </c>
      <c r="AR277">
        <v>41</v>
      </c>
      <c r="AS277">
        <v>86</v>
      </c>
      <c r="AT277">
        <v>527</v>
      </c>
      <c r="AU277">
        <v>253</v>
      </c>
      <c r="AV277">
        <v>15</v>
      </c>
      <c r="AW277">
        <v>242</v>
      </c>
      <c r="AX277">
        <v>3</v>
      </c>
      <c r="AY277">
        <v>17</v>
      </c>
      <c r="AZ277">
        <v>125</v>
      </c>
      <c r="BA277">
        <v>52</v>
      </c>
      <c r="BB277">
        <v>22</v>
      </c>
      <c r="BC277">
        <v>9</v>
      </c>
      <c r="BD277">
        <v>92</v>
      </c>
      <c r="BE277">
        <v>0</v>
      </c>
      <c r="BF277">
        <v>0</v>
      </c>
      <c r="BG277">
        <v>1</v>
      </c>
      <c r="BH277">
        <v>0</v>
      </c>
      <c r="BI277">
        <v>41</v>
      </c>
      <c r="BJ277">
        <v>0</v>
      </c>
      <c r="BK277">
        <v>1</v>
      </c>
      <c r="BL277">
        <v>1</v>
      </c>
      <c r="BM277">
        <v>0</v>
      </c>
      <c r="BN277">
        <v>0</v>
      </c>
      <c r="BO277" s="30">
        <f t="shared" si="59"/>
        <v>145</v>
      </c>
      <c r="BP277">
        <v>23</v>
      </c>
      <c r="BQ277" s="30">
        <f t="shared" si="60"/>
        <v>476</v>
      </c>
      <c r="BR277" s="24">
        <v>12518</v>
      </c>
      <c r="BS277" s="30">
        <f t="shared" ref="BS277:BS285" si="94">SUM(D277:BQ277)-BO277</f>
        <v>12518</v>
      </c>
      <c r="BT277" s="30">
        <v>0</v>
      </c>
      <c r="BU277" s="42">
        <v>38472</v>
      </c>
      <c r="BW277">
        <f t="shared" si="91"/>
        <v>137889</v>
      </c>
      <c r="BX277" s="25">
        <f t="shared" si="92"/>
        <v>0.13769801980198015</v>
      </c>
      <c r="BY277" s="44">
        <v>5985</v>
      </c>
      <c r="BZ277" s="39">
        <f t="shared" si="87"/>
        <v>6533</v>
      </c>
      <c r="CA277" s="39">
        <f t="shared" si="93"/>
        <v>68614</v>
      </c>
      <c r="CD277">
        <f t="shared" si="88"/>
        <v>32750</v>
      </c>
      <c r="CE277">
        <f t="shared" si="89"/>
        <v>18998</v>
      </c>
      <c r="CF277">
        <f t="shared" si="90"/>
        <v>6060</v>
      </c>
      <c r="CG277">
        <f t="shared" si="85"/>
        <v>5340</v>
      </c>
      <c r="CH277">
        <f t="shared" si="86"/>
        <v>5350</v>
      </c>
      <c r="CZ277" s="88">
        <v>38443</v>
      </c>
      <c r="DA277" s="6">
        <f t="shared" si="57"/>
        <v>10432.222222222223</v>
      </c>
      <c r="DB277" s="6">
        <f t="shared" si="84"/>
        <v>11490.75</v>
      </c>
      <c r="DC277" s="90">
        <f t="shared" si="58"/>
        <v>12518</v>
      </c>
    </row>
    <row r="278" spans="2:107" x14ac:dyDescent="0.3">
      <c r="B278" s="63">
        <v>38473</v>
      </c>
      <c r="C278" t="s">
        <v>447</v>
      </c>
      <c r="D278">
        <v>37</v>
      </c>
      <c r="E278">
        <v>229</v>
      </c>
      <c r="F278">
        <v>374</v>
      </c>
      <c r="G278">
        <v>46</v>
      </c>
      <c r="H278">
        <v>2461</v>
      </c>
      <c r="I278">
        <v>292</v>
      </c>
      <c r="J278">
        <v>47</v>
      </c>
      <c r="K278">
        <v>13</v>
      </c>
      <c r="L278">
        <v>308</v>
      </c>
      <c r="M278">
        <v>111</v>
      </c>
      <c r="N278">
        <v>145</v>
      </c>
      <c r="O278">
        <v>399</v>
      </c>
      <c r="P278">
        <v>174</v>
      </c>
      <c r="Q278">
        <v>82</v>
      </c>
      <c r="R278">
        <v>45</v>
      </c>
      <c r="S278">
        <v>106</v>
      </c>
      <c r="T278">
        <v>23</v>
      </c>
      <c r="U278">
        <v>47</v>
      </c>
      <c r="V278">
        <v>28</v>
      </c>
      <c r="W278">
        <v>67</v>
      </c>
      <c r="X278">
        <v>72</v>
      </c>
      <c r="Y278">
        <v>130</v>
      </c>
      <c r="Z278">
        <v>131</v>
      </c>
      <c r="AA278">
        <v>27</v>
      </c>
      <c r="AB278">
        <v>119</v>
      </c>
      <c r="AC278">
        <v>188</v>
      </c>
      <c r="AD278">
        <v>54</v>
      </c>
      <c r="AE278">
        <v>273</v>
      </c>
      <c r="AF278">
        <v>24</v>
      </c>
      <c r="AG278">
        <v>84</v>
      </c>
      <c r="AH278">
        <v>87</v>
      </c>
      <c r="AI278">
        <v>178</v>
      </c>
      <c r="AJ278">
        <v>117</v>
      </c>
      <c r="AK278">
        <v>20</v>
      </c>
      <c r="AL278">
        <v>122</v>
      </c>
      <c r="AM278">
        <v>63</v>
      </c>
      <c r="AN278">
        <v>1269</v>
      </c>
      <c r="AO278">
        <v>85</v>
      </c>
      <c r="AP278">
        <v>16</v>
      </c>
      <c r="AQ278">
        <v>49</v>
      </c>
      <c r="AR278">
        <v>19</v>
      </c>
      <c r="AS278">
        <v>75</v>
      </c>
      <c r="AT278">
        <v>434</v>
      </c>
      <c r="AU278">
        <v>175</v>
      </c>
      <c r="AV278">
        <v>11</v>
      </c>
      <c r="AW278">
        <v>165</v>
      </c>
      <c r="AX278">
        <v>0</v>
      </c>
      <c r="AY278">
        <v>14</v>
      </c>
      <c r="AZ278">
        <v>94</v>
      </c>
      <c r="BA278">
        <v>43</v>
      </c>
      <c r="BB278">
        <v>9</v>
      </c>
      <c r="BC278">
        <v>15</v>
      </c>
      <c r="BD278">
        <v>93</v>
      </c>
      <c r="BE278">
        <v>0</v>
      </c>
      <c r="BF278">
        <v>0</v>
      </c>
      <c r="BG278">
        <v>0</v>
      </c>
      <c r="BH278">
        <v>1</v>
      </c>
      <c r="BI278">
        <v>28</v>
      </c>
      <c r="BJ278">
        <v>0</v>
      </c>
      <c r="BK278">
        <v>1</v>
      </c>
      <c r="BL278">
        <v>2</v>
      </c>
      <c r="BM278">
        <v>0</v>
      </c>
      <c r="BN278">
        <v>0</v>
      </c>
      <c r="BO278" s="30">
        <f t="shared" si="59"/>
        <v>140</v>
      </c>
      <c r="BP278">
        <v>11</v>
      </c>
      <c r="BQ278" s="30">
        <f t="shared" si="60"/>
        <v>377</v>
      </c>
      <c r="BR278" s="24">
        <v>9709</v>
      </c>
      <c r="BS278" s="30">
        <f t="shared" si="94"/>
        <v>9709</v>
      </c>
      <c r="BT278" s="30">
        <v>0</v>
      </c>
      <c r="BU278" s="42">
        <v>38500</v>
      </c>
      <c r="BW278">
        <f t="shared" si="91"/>
        <v>136130</v>
      </c>
      <c r="BX278" s="25">
        <f t="shared" si="92"/>
        <v>0.11027738583627622</v>
      </c>
      <c r="BY278" s="44">
        <v>4524</v>
      </c>
      <c r="BZ278" s="39">
        <f t="shared" si="87"/>
        <v>5185</v>
      </c>
      <c r="CA278" s="39">
        <f t="shared" si="93"/>
        <v>66986</v>
      </c>
      <c r="CD278">
        <f t="shared" si="88"/>
        <v>32575</v>
      </c>
      <c r="CE278">
        <f t="shared" si="89"/>
        <v>18504</v>
      </c>
      <c r="CF278">
        <f t="shared" si="90"/>
        <v>5989</v>
      </c>
      <c r="CG278">
        <f t="shared" si="85"/>
        <v>5269</v>
      </c>
      <c r="CH278">
        <f t="shared" si="86"/>
        <v>5276</v>
      </c>
      <c r="CZ278" s="88">
        <v>38473</v>
      </c>
      <c r="DA278" s="6">
        <f t="shared" si="57"/>
        <v>10471.388888888889</v>
      </c>
      <c r="DB278" s="6">
        <f t="shared" si="84"/>
        <v>11344.166666666666</v>
      </c>
      <c r="DC278" s="90">
        <f t="shared" si="58"/>
        <v>9709</v>
      </c>
    </row>
    <row r="279" spans="2:107" x14ac:dyDescent="0.3">
      <c r="B279" s="63">
        <v>38504</v>
      </c>
      <c r="C279" t="s">
        <v>448</v>
      </c>
      <c r="D279">
        <v>40</v>
      </c>
      <c r="E279">
        <v>236</v>
      </c>
      <c r="F279">
        <v>446</v>
      </c>
      <c r="G279">
        <v>48</v>
      </c>
      <c r="H279">
        <v>2609</v>
      </c>
      <c r="I279">
        <v>327</v>
      </c>
      <c r="J279">
        <v>39</v>
      </c>
      <c r="K279">
        <v>15</v>
      </c>
      <c r="L279">
        <v>368</v>
      </c>
      <c r="M279">
        <v>151</v>
      </c>
      <c r="N279">
        <v>183</v>
      </c>
      <c r="O279">
        <v>412</v>
      </c>
      <c r="P279">
        <v>237</v>
      </c>
      <c r="Q279">
        <v>88</v>
      </c>
      <c r="R279">
        <v>64</v>
      </c>
      <c r="S279">
        <v>118</v>
      </c>
      <c r="T279">
        <v>40</v>
      </c>
      <c r="U279">
        <v>77</v>
      </c>
      <c r="V279">
        <v>33</v>
      </c>
      <c r="W279">
        <v>77</v>
      </c>
      <c r="X279">
        <v>99</v>
      </c>
      <c r="Y279">
        <v>188</v>
      </c>
      <c r="Z279">
        <v>150</v>
      </c>
      <c r="AA279">
        <v>46</v>
      </c>
      <c r="AB279">
        <v>122</v>
      </c>
      <c r="AC279">
        <v>227</v>
      </c>
      <c r="AD279">
        <v>43</v>
      </c>
      <c r="AE279">
        <v>278</v>
      </c>
      <c r="AF279">
        <v>21</v>
      </c>
      <c r="AG279">
        <v>74</v>
      </c>
      <c r="AH279">
        <v>108</v>
      </c>
      <c r="AI279">
        <v>198</v>
      </c>
      <c r="AJ279">
        <v>130</v>
      </c>
      <c r="AK279">
        <v>25</v>
      </c>
      <c r="AL279">
        <v>138</v>
      </c>
      <c r="AM279">
        <v>62</v>
      </c>
      <c r="AN279">
        <v>1305</v>
      </c>
      <c r="AO279">
        <v>145</v>
      </c>
      <c r="AP279">
        <v>9</v>
      </c>
      <c r="AQ279">
        <v>68</v>
      </c>
      <c r="AR279">
        <v>38</v>
      </c>
      <c r="AS279">
        <v>83</v>
      </c>
      <c r="AT279">
        <v>469</v>
      </c>
      <c r="AU279">
        <v>225</v>
      </c>
      <c r="AV279">
        <v>18</v>
      </c>
      <c r="AW279">
        <v>181</v>
      </c>
      <c r="AX279">
        <v>0</v>
      </c>
      <c r="AY279">
        <v>21</v>
      </c>
      <c r="AZ279">
        <v>102</v>
      </c>
      <c r="BA279">
        <v>44</v>
      </c>
      <c r="BB279">
        <v>16</v>
      </c>
      <c r="BC279">
        <v>18</v>
      </c>
      <c r="BD279">
        <v>61</v>
      </c>
      <c r="BE279">
        <v>0</v>
      </c>
      <c r="BF279">
        <v>0</v>
      </c>
      <c r="BG279">
        <v>0</v>
      </c>
      <c r="BH279">
        <v>1</v>
      </c>
      <c r="BI279">
        <v>20</v>
      </c>
      <c r="BJ279">
        <v>0</v>
      </c>
      <c r="BK279">
        <v>0</v>
      </c>
      <c r="BL279">
        <v>0</v>
      </c>
      <c r="BM279">
        <v>0</v>
      </c>
      <c r="BN279">
        <v>1</v>
      </c>
      <c r="BO279" s="30">
        <f t="shared" si="59"/>
        <v>101</v>
      </c>
      <c r="BP279">
        <v>17</v>
      </c>
      <c r="BQ279" s="30">
        <f t="shared" si="60"/>
        <v>356</v>
      </c>
      <c r="BR279" s="24">
        <v>10715</v>
      </c>
      <c r="BS279" s="30">
        <f t="shared" si="94"/>
        <v>10715</v>
      </c>
      <c r="BT279" s="30">
        <v>0</v>
      </c>
      <c r="BU279" s="42">
        <v>38528</v>
      </c>
      <c r="BW279">
        <f t="shared" si="91"/>
        <v>136523</v>
      </c>
      <c r="BX279" s="25">
        <f t="shared" si="92"/>
        <v>0.10559262738492436</v>
      </c>
      <c r="BY279" s="44">
        <v>7165</v>
      </c>
      <c r="BZ279" s="39">
        <f t="shared" si="87"/>
        <v>3550</v>
      </c>
      <c r="CA279" s="39">
        <f t="shared" si="93"/>
        <v>66472</v>
      </c>
      <c r="CD279">
        <f t="shared" si="88"/>
        <v>32898</v>
      </c>
      <c r="CE279">
        <f t="shared" si="89"/>
        <v>18414</v>
      </c>
      <c r="CF279">
        <f t="shared" si="90"/>
        <v>5954</v>
      </c>
      <c r="CG279">
        <f t="shared" si="85"/>
        <v>5252</v>
      </c>
      <c r="CH279">
        <f t="shared" si="86"/>
        <v>5271</v>
      </c>
      <c r="CZ279" s="88">
        <v>38504</v>
      </c>
      <c r="DA279" s="6">
        <f t="shared" si="57"/>
        <v>10439.944444444445</v>
      </c>
      <c r="DB279" s="6">
        <f t="shared" si="84"/>
        <v>11376.916666666666</v>
      </c>
      <c r="DC279" s="90">
        <f t="shared" si="58"/>
        <v>10715</v>
      </c>
    </row>
    <row r="280" spans="2:107" x14ac:dyDescent="0.3">
      <c r="B280" s="63">
        <v>38534</v>
      </c>
      <c r="C280" t="s">
        <v>462</v>
      </c>
      <c r="D280">
        <v>65</v>
      </c>
      <c r="E280">
        <v>299</v>
      </c>
      <c r="F280">
        <v>598</v>
      </c>
      <c r="G280">
        <v>101</v>
      </c>
      <c r="H280">
        <v>3801</v>
      </c>
      <c r="I280">
        <v>455</v>
      </c>
      <c r="J280">
        <v>69</v>
      </c>
      <c r="K280">
        <v>16</v>
      </c>
      <c r="L280">
        <v>532</v>
      </c>
      <c r="M280">
        <v>216</v>
      </c>
      <c r="N280">
        <v>244</v>
      </c>
      <c r="O280">
        <v>563</v>
      </c>
      <c r="P280">
        <v>313</v>
      </c>
      <c r="Q280">
        <v>125</v>
      </c>
      <c r="R280">
        <v>96</v>
      </c>
      <c r="S280">
        <v>170</v>
      </c>
      <c r="T280">
        <v>73</v>
      </c>
      <c r="U280">
        <v>69</v>
      </c>
      <c r="V280">
        <v>35</v>
      </c>
      <c r="W280">
        <v>160</v>
      </c>
      <c r="X280">
        <v>155</v>
      </c>
      <c r="Y280">
        <v>242</v>
      </c>
      <c r="Z280">
        <v>224</v>
      </c>
      <c r="AA280">
        <v>46</v>
      </c>
      <c r="AB280">
        <v>153</v>
      </c>
      <c r="AC280">
        <v>280</v>
      </c>
      <c r="AD280">
        <v>83</v>
      </c>
      <c r="AE280">
        <v>357</v>
      </c>
      <c r="AF280">
        <v>18</v>
      </c>
      <c r="AG280">
        <v>163</v>
      </c>
      <c r="AH280">
        <v>131</v>
      </c>
      <c r="AI280">
        <v>295</v>
      </c>
      <c r="AJ280">
        <v>169</v>
      </c>
      <c r="AK280">
        <v>45</v>
      </c>
      <c r="AL280">
        <v>234</v>
      </c>
      <c r="AM280">
        <v>114</v>
      </c>
      <c r="AN280">
        <v>1858</v>
      </c>
      <c r="AO280">
        <v>235</v>
      </c>
      <c r="AP280">
        <v>18</v>
      </c>
      <c r="AQ280">
        <v>68</v>
      </c>
      <c r="AR280">
        <v>47</v>
      </c>
      <c r="AS280">
        <v>130</v>
      </c>
      <c r="AT280">
        <v>716</v>
      </c>
      <c r="AU280">
        <v>343</v>
      </c>
      <c r="AV280">
        <v>31</v>
      </c>
      <c r="AW280">
        <v>294</v>
      </c>
      <c r="AX280">
        <v>1</v>
      </c>
      <c r="AY280">
        <v>11</v>
      </c>
      <c r="AZ280">
        <v>163</v>
      </c>
      <c r="BA280">
        <v>68</v>
      </c>
      <c r="BB280">
        <v>28</v>
      </c>
      <c r="BC280">
        <v>17</v>
      </c>
      <c r="BD280">
        <v>106</v>
      </c>
      <c r="BE280">
        <v>0</v>
      </c>
      <c r="BF280">
        <v>0</v>
      </c>
      <c r="BG280">
        <v>0</v>
      </c>
      <c r="BH280">
        <v>0</v>
      </c>
      <c r="BI280">
        <v>35</v>
      </c>
      <c r="BJ280">
        <v>0</v>
      </c>
      <c r="BK280">
        <v>0</v>
      </c>
      <c r="BL280">
        <v>1</v>
      </c>
      <c r="BM280">
        <v>0</v>
      </c>
      <c r="BN280">
        <v>0</v>
      </c>
      <c r="BO280" s="30">
        <f t="shared" si="59"/>
        <v>159</v>
      </c>
      <c r="BP280">
        <v>32</v>
      </c>
      <c r="BQ280" s="30">
        <f t="shared" si="60"/>
        <v>499</v>
      </c>
      <c r="BR280" s="24">
        <v>15410</v>
      </c>
      <c r="BS280" s="30">
        <f t="shared" si="94"/>
        <v>15410</v>
      </c>
      <c r="BT280" s="30">
        <v>0</v>
      </c>
      <c r="BU280" s="42">
        <v>38563</v>
      </c>
      <c r="BW280">
        <f t="shared" si="91"/>
        <v>137997</v>
      </c>
      <c r="BX280" s="25">
        <f t="shared" si="92"/>
        <v>7.9417102093175984E-2</v>
      </c>
      <c r="BY280" s="44">
        <v>4889</v>
      </c>
      <c r="BZ280" s="39">
        <f t="shared" ref="BZ280:BZ285" si="95">BR280-BY280</f>
        <v>10521</v>
      </c>
      <c r="CA280" s="39">
        <f t="shared" si="93"/>
        <v>68425</v>
      </c>
      <c r="CD280">
        <f t="shared" ref="CD280:CD285" si="96">SUM(H269:H280)</f>
        <v>33384</v>
      </c>
      <c r="CE280">
        <f t="shared" ref="CE280:CE285" si="97">SUM(AN269:AN280)</f>
        <v>18395</v>
      </c>
      <c r="CF280">
        <f t="shared" ref="CF280:CF285" si="98">SUM(AT269:AT280)</f>
        <v>6062</v>
      </c>
      <c r="CG280">
        <f t="shared" si="85"/>
        <v>5322</v>
      </c>
      <c r="CH280">
        <f t="shared" si="86"/>
        <v>5322</v>
      </c>
      <c r="CZ280" s="88">
        <v>38534</v>
      </c>
      <c r="DA280" s="6">
        <f t="shared" si="57"/>
        <v>10608.972222222223</v>
      </c>
      <c r="DB280" s="6">
        <f t="shared" si="84"/>
        <v>11499.75</v>
      </c>
      <c r="DC280" s="90">
        <f t="shared" si="58"/>
        <v>15410</v>
      </c>
    </row>
    <row r="281" spans="2:107" x14ac:dyDescent="0.3">
      <c r="B281" s="63">
        <v>38565</v>
      </c>
      <c r="C281" t="s">
        <v>438</v>
      </c>
      <c r="D281">
        <v>61</v>
      </c>
      <c r="E281">
        <v>250</v>
      </c>
      <c r="F281">
        <v>548</v>
      </c>
      <c r="G281">
        <v>76</v>
      </c>
      <c r="H281">
        <v>3407</v>
      </c>
      <c r="I281">
        <v>367</v>
      </c>
      <c r="J281">
        <v>66</v>
      </c>
      <c r="K281">
        <v>10</v>
      </c>
      <c r="L281">
        <v>518</v>
      </c>
      <c r="M281">
        <v>189</v>
      </c>
      <c r="N281">
        <v>216</v>
      </c>
      <c r="O281">
        <v>486</v>
      </c>
      <c r="P281">
        <v>276</v>
      </c>
      <c r="Q281">
        <v>93</v>
      </c>
      <c r="R281">
        <v>78</v>
      </c>
      <c r="S281">
        <v>134</v>
      </c>
      <c r="T281">
        <v>57</v>
      </c>
      <c r="U281">
        <v>94</v>
      </c>
      <c r="V281">
        <v>40</v>
      </c>
      <c r="W281">
        <v>135</v>
      </c>
      <c r="X281">
        <v>154</v>
      </c>
      <c r="Y281">
        <v>265</v>
      </c>
      <c r="Z281">
        <v>188</v>
      </c>
      <c r="AA281">
        <v>30</v>
      </c>
      <c r="AB281">
        <v>153</v>
      </c>
      <c r="AC281">
        <v>243</v>
      </c>
      <c r="AD281">
        <v>60</v>
      </c>
      <c r="AE281">
        <v>343</v>
      </c>
      <c r="AF281">
        <v>32</v>
      </c>
      <c r="AG281">
        <v>132</v>
      </c>
      <c r="AH281">
        <v>99</v>
      </c>
      <c r="AI281">
        <v>293</v>
      </c>
      <c r="AJ281">
        <v>143</v>
      </c>
      <c r="AK281">
        <v>47</v>
      </c>
      <c r="AL281">
        <v>199</v>
      </c>
      <c r="AM281">
        <v>113</v>
      </c>
      <c r="AN281">
        <v>1593</v>
      </c>
      <c r="AO281">
        <v>176</v>
      </c>
      <c r="AP281">
        <v>19</v>
      </c>
      <c r="AQ281">
        <v>73</v>
      </c>
      <c r="AR281">
        <v>38</v>
      </c>
      <c r="AS281">
        <v>110</v>
      </c>
      <c r="AT281">
        <v>618</v>
      </c>
      <c r="AU281">
        <v>297</v>
      </c>
      <c r="AV281">
        <v>33</v>
      </c>
      <c r="AW281">
        <v>269</v>
      </c>
      <c r="AX281">
        <v>4</v>
      </c>
      <c r="AY281">
        <v>18</v>
      </c>
      <c r="AZ281">
        <v>155</v>
      </c>
      <c r="BA281">
        <v>67</v>
      </c>
      <c r="BB281">
        <v>20</v>
      </c>
      <c r="BC281">
        <v>14</v>
      </c>
      <c r="BD281">
        <v>88</v>
      </c>
      <c r="BE281">
        <v>0</v>
      </c>
      <c r="BF281">
        <v>0</v>
      </c>
      <c r="BG281">
        <v>0</v>
      </c>
      <c r="BH281">
        <v>2</v>
      </c>
      <c r="BI281">
        <v>23</v>
      </c>
      <c r="BJ281">
        <v>0</v>
      </c>
      <c r="BK281">
        <v>1</v>
      </c>
      <c r="BL281">
        <v>4</v>
      </c>
      <c r="BM281">
        <v>0</v>
      </c>
      <c r="BN281">
        <v>0</v>
      </c>
      <c r="BO281" s="30">
        <f t="shared" si="59"/>
        <v>132</v>
      </c>
      <c r="BP281">
        <v>25</v>
      </c>
      <c r="BQ281" s="30">
        <f t="shared" si="60"/>
        <v>329</v>
      </c>
      <c r="BR281" s="24">
        <v>13571</v>
      </c>
      <c r="BS281" s="30">
        <f t="shared" si="94"/>
        <v>13571</v>
      </c>
      <c r="BT281" s="30">
        <v>0</v>
      </c>
      <c r="BU281" s="42">
        <v>38591</v>
      </c>
      <c r="BW281">
        <f t="shared" si="91"/>
        <v>139294</v>
      </c>
      <c r="BX281" s="25">
        <f t="shared" si="92"/>
        <v>9.658728596732935E-2</v>
      </c>
      <c r="BY281" s="44">
        <v>5410</v>
      </c>
      <c r="BZ281" s="39">
        <f t="shared" si="95"/>
        <v>8161</v>
      </c>
      <c r="CA281" s="39">
        <f t="shared" si="93"/>
        <v>69271</v>
      </c>
      <c r="CD281">
        <f t="shared" si="96"/>
        <v>33964</v>
      </c>
      <c r="CE281">
        <f t="shared" si="97"/>
        <v>18381</v>
      </c>
      <c r="CF281">
        <f t="shared" si="98"/>
        <v>6113</v>
      </c>
      <c r="CG281">
        <f t="shared" si="85"/>
        <v>5375</v>
      </c>
      <c r="CH281">
        <f t="shared" si="86"/>
        <v>5316</v>
      </c>
      <c r="CZ281" s="88">
        <v>38565</v>
      </c>
      <c r="DA281" s="6">
        <f t="shared" si="57"/>
        <v>10629.444444444445</v>
      </c>
      <c r="DB281" s="6">
        <f t="shared" si="84"/>
        <v>11607.833333333334</v>
      </c>
      <c r="DC281" s="90">
        <f t="shared" si="58"/>
        <v>13571</v>
      </c>
    </row>
    <row r="282" spans="2:107" x14ac:dyDescent="0.3">
      <c r="B282" s="63">
        <v>38596</v>
      </c>
      <c r="C282" t="s">
        <v>439</v>
      </c>
      <c r="D282">
        <v>61</v>
      </c>
      <c r="E282">
        <v>365</v>
      </c>
      <c r="F282">
        <v>595</v>
      </c>
      <c r="G282">
        <v>77</v>
      </c>
      <c r="H282">
        <v>3902</v>
      </c>
      <c r="I282">
        <v>464</v>
      </c>
      <c r="J282">
        <v>93</v>
      </c>
      <c r="K282">
        <v>19</v>
      </c>
      <c r="L282">
        <v>534</v>
      </c>
      <c r="M282">
        <v>207</v>
      </c>
      <c r="N282">
        <v>244</v>
      </c>
      <c r="O282">
        <v>554</v>
      </c>
      <c r="P282">
        <v>274</v>
      </c>
      <c r="Q282">
        <v>144</v>
      </c>
      <c r="R282">
        <v>114</v>
      </c>
      <c r="S282">
        <v>142</v>
      </c>
      <c r="T282">
        <v>52</v>
      </c>
      <c r="U282">
        <v>171</v>
      </c>
      <c r="V282">
        <v>42</v>
      </c>
      <c r="W282">
        <v>150</v>
      </c>
      <c r="X282">
        <v>214</v>
      </c>
      <c r="Y282">
        <v>223</v>
      </c>
      <c r="Z282">
        <v>234</v>
      </c>
      <c r="AA282">
        <v>47</v>
      </c>
      <c r="AB282">
        <v>182</v>
      </c>
      <c r="AC282">
        <v>297</v>
      </c>
      <c r="AD282">
        <v>81</v>
      </c>
      <c r="AE282">
        <v>362</v>
      </c>
      <c r="AF282">
        <v>19</v>
      </c>
      <c r="AG282">
        <v>148</v>
      </c>
      <c r="AH282">
        <v>124</v>
      </c>
      <c r="AI282">
        <v>315</v>
      </c>
      <c r="AJ282">
        <v>179</v>
      </c>
      <c r="AK282">
        <v>59</v>
      </c>
      <c r="AL282">
        <v>215</v>
      </c>
      <c r="AM282">
        <v>95</v>
      </c>
      <c r="AN282">
        <v>1825</v>
      </c>
      <c r="AO282">
        <v>201</v>
      </c>
      <c r="AP282">
        <v>35</v>
      </c>
      <c r="AQ282">
        <v>60</v>
      </c>
      <c r="AR282">
        <v>70</v>
      </c>
      <c r="AS282">
        <v>144</v>
      </c>
      <c r="AT282">
        <v>665</v>
      </c>
      <c r="AU282">
        <v>305</v>
      </c>
      <c r="AV282">
        <v>36</v>
      </c>
      <c r="AW282">
        <v>282</v>
      </c>
      <c r="AX282">
        <v>3</v>
      </c>
      <c r="AY282">
        <v>24</v>
      </c>
      <c r="AZ282">
        <v>173</v>
      </c>
      <c r="BA282">
        <v>55</v>
      </c>
      <c r="BB282">
        <v>31</v>
      </c>
      <c r="BC282">
        <v>17</v>
      </c>
      <c r="BD282">
        <v>102</v>
      </c>
      <c r="BE282">
        <v>0</v>
      </c>
      <c r="BF282">
        <v>0</v>
      </c>
      <c r="BG282">
        <v>0</v>
      </c>
      <c r="BH282">
        <v>2</v>
      </c>
      <c r="BI282">
        <v>45</v>
      </c>
      <c r="BJ282">
        <v>0</v>
      </c>
      <c r="BK282">
        <v>0</v>
      </c>
      <c r="BL282">
        <v>3</v>
      </c>
      <c r="BM282">
        <v>0</v>
      </c>
      <c r="BN282">
        <v>0</v>
      </c>
      <c r="BO282" s="30">
        <f t="shared" si="59"/>
        <v>169</v>
      </c>
      <c r="BP282">
        <v>114</v>
      </c>
      <c r="BQ282" s="30">
        <f t="shared" si="60"/>
        <v>384</v>
      </c>
      <c r="BR282" s="24">
        <v>15574</v>
      </c>
      <c r="BS282" s="30">
        <f t="shared" si="94"/>
        <v>15574</v>
      </c>
      <c r="BT282" s="30">
        <v>0</v>
      </c>
      <c r="BU282" s="42">
        <v>38619</v>
      </c>
      <c r="BW282">
        <f t="shared" ref="BW282:BW287" si="99">SUM(BR271:BR282)</f>
        <v>142140</v>
      </c>
      <c r="BX282" s="25">
        <f t="shared" ref="BX282:BX287" si="100">(BW282/BW270)-1</f>
        <v>0.10810536901764212</v>
      </c>
      <c r="BY282" s="44">
        <v>9368</v>
      </c>
      <c r="BZ282" s="39">
        <f t="shared" si="95"/>
        <v>6206</v>
      </c>
      <c r="CA282" s="39">
        <f t="shared" ref="CA282:CA287" si="101">SUM(BZ271:BZ282)</f>
        <v>69518</v>
      </c>
      <c r="CD282">
        <f t="shared" si="96"/>
        <v>34897</v>
      </c>
      <c r="CE282">
        <f t="shared" si="97"/>
        <v>18426</v>
      </c>
      <c r="CF282">
        <f t="shared" si="98"/>
        <v>6206</v>
      </c>
      <c r="CG282">
        <f t="shared" si="85"/>
        <v>5493</v>
      </c>
      <c r="CH282">
        <f t="shared" si="86"/>
        <v>5362</v>
      </c>
      <c r="CZ282" s="88">
        <v>38596</v>
      </c>
      <c r="DA282" s="6">
        <f t="shared" si="57"/>
        <v>10751.833333333334</v>
      </c>
      <c r="DB282" s="6">
        <f t="shared" si="84"/>
        <v>11845</v>
      </c>
      <c r="DC282" s="90">
        <f t="shared" si="58"/>
        <v>15574</v>
      </c>
    </row>
    <row r="283" spans="2:107" x14ac:dyDescent="0.3">
      <c r="B283" s="63">
        <v>38626</v>
      </c>
      <c r="C283" t="s">
        <v>440</v>
      </c>
      <c r="D283">
        <v>54</v>
      </c>
      <c r="E283">
        <v>363</v>
      </c>
      <c r="F283">
        <v>498</v>
      </c>
      <c r="G283">
        <v>79</v>
      </c>
      <c r="H283">
        <v>3358</v>
      </c>
      <c r="I283">
        <v>372</v>
      </c>
      <c r="J283">
        <v>60</v>
      </c>
      <c r="K283">
        <v>15</v>
      </c>
      <c r="L283">
        <v>460</v>
      </c>
      <c r="M283">
        <v>169</v>
      </c>
      <c r="N283">
        <v>211</v>
      </c>
      <c r="O283">
        <v>518</v>
      </c>
      <c r="P283">
        <v>294</v>
      </c>
      <c r="Q283">
        <v>133</v>
      </c>
      <c r="R283">
        <v>97</v>
      </c>
      <c r="S283">
        <v>146</v>
      </c>
      <c r="T283">
        <v>55</v>
      </c>
      <c r="U283">
        <v>165</v>
      </c>
      <c r="V283">
        <v>34</v>
      </c>
      <c r="W283">
        <v>126</v>
      </c>
      <c r="X283">
        <v>141</v>
      </c>
      <c r="Y283">
        <v>255</v>
      </c>
      <c r="Z283">
        <v>164</v>
      </c>
      <c r="AA283">
        <v>46</v>
      </c>
      <c r="AB283">
        <v>143</v>
      </c>
      <c r="AC283">
        <v>285</v>
      </c>
      <c r="AD283">
        <v>62</v>
      </c>
      <c r="AE283">
        <v>355</v>
      </c>
      <c r="AF283">
        <v>37</v>
      </c>
      <c r="AG283">
        <v>134</v>
      </c>
      <c r="AH283">
        <v>121</v>
      </c>
      <c r="AI283">
        <v>306</v>
      </c>
      <c r="AJ283">
        <v>150</v>
      </c>
      <c r="AK283">
        <v>46</v>
      </c>
      <c r="AL283">
        <v>216</v>
      </c>
      <c r="AM283">
        <v>89</v>
      </c>
      <c r="AN283">
        <v>1719</v>
      </c>
      <c r="AO283">
        <v>175</v>
      </c>
      <c r="AP283">
        <v>23</v>
      </c>
      <c r="AQ283">
        <v>63</v>
      </c>
      <c r="AR283">
        <v>43</v>
      </c>
      <c r="AS283">
        <v>119</v>
      </c>
      <c r="AT283">
        <v>590</v>
      </c>
      <c r="AU283">
        <v>300</v>
      </c>
      <c r="AV283">
        <v>24</v>
      </c>
      <c r="AW283">
        <v>241</v>
      </c>
      <c r="AX283">
        <v>1</v>
      </c>
      <c r="AY283">
        <v>22</v>
      </c>
      <c r="AZ283">
        <v>133</v>
      </c>
      <c r="BA283">
        <v>59</v>
      </c>
      <c r="BB283">
        <v>21</v>
      </c>
      <c r="BC283">
        <v>21</v>
      </c>
      <c r="BD283">
        <v>98</v>
      </c>
      <c r="BE283">
        <v>0</v>
      </c>
      <c r="BF283">
        <v>0</v>
      </c>
      <c r="BG283">
        <v>0</v>
      </c>
      <c r="BH283">
        <v>1</v>
      </c>
      <c r="BI283">
        <v>41</v>
      </c>
      <c r="BJ283">
        <v>2</v>
      </c>
      <c r="BK283">
        <v>0</v>
      </c>
      <c r="BL283">
        <v>4</v>
      </c>
      <c r="BM283">
        <v>0</v>
      </c>
      <c r="BN283">
        <v>0</v>
      </c>
      <c r="BO283" s="30">
        <f t="shared" si="59"/>
        <v>167</v>
      </c>
      <c r="BP283">
        <v>47</v>
      </c>
      <c r="BQ283" s="30">
        <f t="shared" si="60"/>
        <v>384</v>
      </c>
      <c r="BR283" s="24">
        <v>13888</v>
      </c>
      <c r="BS283" s="30">
        <f t="shared" si="94"/>
        <v>13888</v>
      </c>
      <c r="BT283" s="30">
        <v>0</v>
      </c>
      <c r="BU283" s="42">
        <v>38654</v>
      </c>
      <c r="BW283">
        <f t="shared" si="99"/>
        <v>141192</v>
      </c>
      <c r="BX283" s="25">
        <f t="shared" si="100"/>
        <v>6.2768623967844217E-2</v>
      </c>
      <c r="BY283" s="44">
        <v>5788</v>
      </c>
      <c r="BZ283" s="39">
        <f t="shared" si="95"/>
        <v>8100</v>
      </c>
      <c r="CA283" s="39">
        <f t="shared" si="101"/>
        <v>69850</v>
      </c>
      <c r="CD283">
        <f t="shared" si="96"/>
        <v>34780</v>
      </c>
      <c r="CE283">
        <f t="shared" si="97"/>
        <v>18132</v>
      </c>
      <c r="CF283">
        <f t="shared" si="98"/>
        <v>6100</v>
      </c>
      <c r="CG283">
        <f t="shared" si="85"/>
        <v>5408</v>
      </c>
      <c r="CH283">
        <f t="shared" si="86"/>
        <v>5308</v>
      </c>
      <c r="CZ283" s="88">
        <v>38626</v>
      </c>
      <c r="DA283" s="6">
        <f t="shared" si="57"/>
        <v>10868.25</v>
      </c>
      <c r="DB283" s="6">
        <f t="shared" si="84"/>
        <v>11766</v>
      </c>
      <c r="DC283" s="90">
        <f t="shared" si="58"/>
        <v>13888</v>
      </c>
    </row>
    <row r="284" spans="2:107" x14ac:dyDescent="0.3">
      <c r="B284" s="63">
        <v>38657</v>
      </c>
      <c r="C284" t="s">
        <v>441</v>
      </c>
      <c r="D284">
        <v>31</v>
      </c>
      <c r="E284">
        <v>254</v>
      </c>
      <c r="F284">
        <v>383</v>
      </c>
      <c r="G284">
        <v>49</v>
      </c>
      <c r="H284">
        <v>2674</v>
      </c>
      <c r="I284">
        <v>308</v>
      </c>
      <c r="J284">
        <v>63</v>
      </c>
      <c r="K284">
        <v>5</v>
      </c>
      <c r="L284">
        <v>396</v>
      </c>
      <c r="M284">
        <v>136</v>
      </c>
      <c r="N284">
        <v>157</v>
      </c>
      <c r="O284">
        <v>357</v>
      </c>
      <c r="P284">
        <v>218</v>
      </c>
      <c r="Q284">
        <v>91</v>
      </c>
      <c r="R284">
        <v>50</v>
      </c>
      <c r="S284">
        <v>95</v>
      </c>
      <c r="T284">
        <v>43</v>
      </c>
      <c r="U284">
        <v>115</v>
      </c>
      <c r="V284">
        <v>20</v>
      </c>
      <c r="W284">
        <v>95</v>
      </c>
      <c r="X284">
        <v>96</v>
      </c>
      <c r="Y284">
        <v>191</v>
      </c>
      <c r="Z284">
        <v>147</v>
      </c>
      <c r="AA284">
        <v>24</v>
      </c>
      <c r="AB284">
        <v>95</v>
      </c>
      <c r="AC284">
        <v>184</v>
      </c>
      <c r="AD284">
        <v>51</v>
      </c>
      <c r="AE284">
        <v>274</v>
      </c>
      <c r="AF284">
        <v>16</v>
      </c>
      <c r="AG284">
        <v>94</v>
      </c>
      <c r="AH284">
        <v>102</v>
      </c>
      <c r="AI284">
        <v>238</v>
      </c>
      <c r="AJ284">
        <v>155</v>
      </c>
      <c r="AK284">
        <v>40</v>
      </c>
      <c r="AL284">
        <v>151</v>
      </c>
      <c r="AM284">
        <v>73</v>
      </c>
      <c r="AN284">
        <v>1335</v>
      </c>
      <c r="AO284">
        <v>122</v>
      </c>
      <c r="AP284">
        <v>10</v>
      </c>
      <c r="AQ284">
        <v>58</v>
      </c>
      <c r="AR284">
        <v>44</v>
      </c>
      <c r="AS284">
        <v>92</v>
      </c>
      <c r="AT284">
        <v>443</v>
      </c>
      <c r="AU284">
        <v>201</v>
      </c>
      <c r="AV284">
        <v>16</v>
      </c>
      <c r="AW284">
        <v>200</v>
      </c>
      <c r="AX284">
        <v>0</v>
      </c>
      <c r="AY284">
        <v>12</v>
      </c>
      <c r="AZ284">
        <v>103</v>
      </c>
      <c r="BA284">
        <v>35</v>
      </c>
      <c r="BB284">
        <v>15</v>
      </c>
      <c r="BC284">
        <v>15</v>
      </c>
      <c r="BD284">
        <v>76</v>
      </c>
      <c r="BE284">
        <v>0</v>
      </c>
      <c r="BF284">
        <v>0</v>
      </c>
      <c r="BG284">
        <v>0</v>
      </c>
      <c r="BH284">
        <v>1</v>
      </c>
      <c r="BI284">
        <v>26</v>
      </c>
      <c r="BJ284">
        <v>0</v>
      </c>
      <c r="BK284">
        <v>1</v>
      </c>
      <c r="BL284">
        <v>0</v>
      </c>
      <c r="BM284">
        <v>1</v>
      </c>
      <c r="BN284">
        <v>0</v>
      </c>
      <c r="BO284" s="30">
        <f t="shared" si="59"/>
        <v>120</v>
      </c>
      <c r="BP284">
        <v>17</v>
      </c>
      <c r="BQ284" s="30">
        <f t="shared" si="60"/>
        <v>321</v>
      </c>
      <c r="BR284" s="24">
        <v>10615</v>
      </c>
      <c r="BS284" s="30">
        <f t="shared" si="94"/>
        <v>10615</v>
      </c>
      <c r="BT284" s="30">
        <v>0</v>
      </c>
      <c r="BU284" s="42">
        <v>38682</v>
      </c>
      <c r="BW284">
        <f t="shared" si="99"/>
        <v>142937</v>
      </c>
      <c r="BX284" s="25">
        <f t="shared" si="100"/>
        <v>9.0239958506856954E-2</v>
      </c>
      <c r="BY284" s="44">
        <v>7299</v>
      </c>
      <c r="BZ284" s="39">
        <f t="shared" si="95"/>
        <v>3316</v>
      </c>
      <c r="CA284" s="39">
        <f t="shared" si="101"/>
        <v>68935</v>
      </c>
      <c r="CD284">
        <f t="shared" si="96"/>
        <v>35223</v>
      </c>
      <c r="CE284">
        <f t="shared" si="97"/>
        <v>18332</v>
      </c>
      <c r="CF284">
        <f t="shared" si="98"/>
        <v>6162</v>
      </c>
      <c r="CG284">
        <f t="shared" si="85"/>
        <v>5434</v>
      </c>
      <c r="CH284">
        <f t="shared" si="86"/>
        <v>5314</v>
      </c>
      <c r="CZ284" s="88">
        <v>38657</v>
      </c>
      <c r="DA284" s="6">
        <f t="shared" si="57"/>
        <v>10889.027777777777</v>
      </c>
      <c r="DB284" s="6">
        <f t="shared" si="84"/>
        <v>11911.416666666666</v>
      </c>
      <c r="DC284" s="90">
        <f t="shared" si="58"/>
        <v>10615</v>
      </c>
    </row>
    <row r="285" spans="2:107" x14ac:dyDescent="0.3">
      <c r="B285" s="63">
        <v>38687</v>
      </c>
      <c r="C285" t="s">
        <v>442</v>
      </c>
      <c r="D285">
        <v>72</v>
      </c>
      <c r="E285">
        <v>294</v>
      </c>
      <c r="F285">
        <v>549</v>
      </c>
      <c r="G285">
        <v>75</v>
      </c>
      <c r="H285">
        <v>3415</v>
      </c>
      <c r="I285">
        <v>358</v>
      </c>
      <c r="J285">
        <v>62</v>
      </c>
      <c r="K285">
        <v>8</v>
      </c>
      <c r="L285">
        <v>536</v>
      </c>
      <c r="M285">
        <v>188</v>
      </c>
      <c r="N285">
        <v>220</v>
      </c>
      <c r="O285">
        <v>533</v>
      </c>
      <c r="P285">
        <v>312</v>
      </c>
      <c r="Q285">
        <v>137</v>
      </c>
      <c r="R285">
        <v>73</v>
      </c>
      <c r="S285">
        <v>120</v>
      </c>
      <c r="T285">
        <v>64</v>
      </c>
      <c r="U285">
        <v>139</v>
      </c>
      <c r="V285">
        <v>30</v>
      </c>
      <c r="W285">
        <v>113</v>
      </c>
      <c r="X285">
        <v>134</v>
      </c>
      <c r="Y285">
        <v>193</v>
      </c>
      <c r="Z285">
        <v>171</v>
      </c>
      <c r="AA285">
        <v>47</v>
      </c>
      <c r="AB285">
        <v>165</v>
      </c>
      <c r="AC285">
        <v>242</v>
      </c>
      <c r="AD285">
        <v>66</v>
      </c>
      <c r="AE285">
        <v>290</v>
      </c>
      <c r="AF285">
        <v>39</v>
      </c>
      <c r="AG285">
        <v>90</v>
      </c>
      <c r="AH285">
        <v>88</v>
      </c>
      <c r="AI285">
        <v>317</v>
      </c>
      <c r="AJ285">
        <v>161</v>
      </c>
      <c r="AK285">
        <v>50</v>
      </c>
      <c r="AL285">
        <v>183</v>
      </c>
      <c r="AM285">
        <v>90</v>
      </c>
      <c r="AN285">
        <v>1884</v>
      </c>
      <c r="AO285">
        <v>145</v>
      </c>
      <c r="AP285">
        <v>16</v>
      </c>
      <c r="AQ285">
        <v>65</v>
      </c>
      <c r="AR285">
        <v>33</v>
      </c>
      <c r="AS285">
        <v>105</v>
      </c>
      <c r="AT285">
        <v>677</v>
      </c>
      <c r="AU285">
        <v>236</v>
      </c>
      <c r="AV285">
        <v>12</v>
      </c>
      <c r="AW285">
        <v>251</v>
      </c>
      <c r="AX285">
        <v>1</v>
      </c>
      <c r="AY285">
        <v>11</v>
      </c>
      <c r="AZ285">
        <v>140</v>
      </c>
      <c r="BA285">
        <v>47</v>
      </c>
      <c r="BB285">
        <v>18</v>
      </c>
      <c r="BC285">
        <v>15</v>
      </c>
      <c r="BD285">
        <v>84</v>
      </c>
      <c r="BE285">
        <v>0</v>
      </c>
      <c r="BF285">
        <v>0</v>
      </c>
      <c r="BG285">
        <v>0</v>
      </c>
      <c r="BH285">
        <v>0</v>
      </c>
      <c r="BI285">
        <v>41</v>
      </c>
      <c r="BJ285">
        <v>0</v>
      </c>
      <c r="BK285">
        <v>2</v>
      </c>
      <c r="BL285">
        <v>2</v>
      </c>
      <c r="BM285">
        <v>0</v>
      </c>
      <c r="BN285">
        <v>2</v>
      </c>
      <c r="BO285" s="30">
        <f t="shared" si="59"/>
        <v>146</v>
      </c>
      <c r="BP285">
        <v>49</v>
      </c>
      <c r="BQ285" s="30">
        <f t="shared" si="60"/>
        <v>377</v>
      </c>
      <c r="BR285" s="24">
        <v>13837</v>
      </c>
      <c r="BS285" s="30">
        <f t="shared" si="94"/>
        <v>13837</v>
      </c>
      <c r="BT285" s="30">
        <v>0</v>
      </c>
      <c r="BU285" s="42">
        <v>38716</v>
      </c>
      <c r="BW285">
        <f t="shared" si="99"/>
        <v>148013</v>
      </c>
      <c r="BX285" s="25">
        <f t="shared" si="100"/>
        <v>0.12186303861750103</v>
      </c>
      <c r="BY285" s="44">
        <v>5289</v>
      </c>
      <c r="BZ285" s="39">
        <f t="shared" si="95"/>
        <v>8548</v>
      </c>
      <c r="CA285" s="39">
        <f t="shared" si="101"/>
        <v>74876</v>
      </c>
      <c r="CD285">
        <f t="shared" si="96"/>
        <v>36415</v>
      </c>
      <c r="CE285">
        <f t="shared" si="97"/>
        <v>19047</v>
      </c>
      <c r="CF285">
        <f t="shared" si="98"/>
        <v>6508</v>
      </c>
      <c r="CG285">
        <f t="shared" si="85"/>
        <v>5658</v>
      </c>
      <c r="CH285">
        <f t="shared" si="86"/>
        <v>5487</v>
      </c>
      <c r="CZ285" s="88">
        <v>38687</v>
      </c>
      <c r="DA285" s="6">
        <f t="shared" si="57"/>
        <v>11069.166666666666</v>
      </c>
      <c r="DB285" s="6">
        <f t="shared" si="84"/>
        <v>12334.416666666666</v>
      </c>
      <c r="DC285" s="90">
        <f t="shared" si="58"/>
        <v>13837</v>
      </c>
    </row>
    <row r="286" spans="2:107" x14ac:dyDescent="0.3">
      <c r="B286" s="63">
        <v>38718</v>
      </c>
      <c r="C286" t="s">
        <v>443</v>
      </c>
      <c r="D286">
        <v>56</v>
      </c>
      <c r="E286">
        <v>302</v>
      </c>
      <c r="F286">
        <v>480</v>
      </c>
      <c r="G286">
        <v>50</v>
      </c>
      <c r="H286">
        <v>2961</v>
      </c>
      <c r="I286">
        <v>319</v>
      </c>
      <c r="J286">
        <v>54</v>
      </c>
      <c r="K286">
        <v>9</v>
      </c>
      <c r="L286">
        <v>490</v>
      </c>
      <c r="M286">
        <v>146</v>
      </c>
      <c r="N286">
        <v>179</v>
      </c>
      <c r="O286">
        <v>471</v>
      </c>
      <c r="P286">
        <v>235</v>
      </c>
      <c r="Q286">
        <v>113</v>
      </c>
      <c r="R286">
        <v>67</v>
      </c>
      <c r="S286">
        <v>96</v>
      </c>
      <c r="T286">
        <v>40</v>
      </c>
      <c r="U286">
        <v>126</v>
      </c>
      <c r="V286">
        <v>40</v>
      </c>
      <c r="W286">
        <v>85</v>
      </c>
      <c r="X286">
        <v>155</v>
      </c>
      <c r="Y286">
        <v>209</v>
      </c>
      <c r="Z286">
        <v>128</v>
      </c>
      <c r="AA286">
        <v>45</v>
      </c>
      <c r="AB286">
        <v>149</v>
      </c>
      <c r="AC286">
        <v>254</v>
      </c>
      <c r="AD286">
        <v>73</v>
      </c>
      <c r="AE286">
        <v>285</v>
      </c>
      <c r="AF286">
        <v>30</v>
      </c>
      <c r="AG286">
        <v>91</v>
      </c>
      <c r="AH286">
        <v>97</v>
      </c>
      <c r="AI286">
        <v>253</v>
      </c>
      <c r="AJ286">
        <v>135</v>
      </c>
      <c r="AK286">
        <v>34</v>
      </c>
      <c r="AL286">
        <v>163</v>
      </c>
      <c r="AM286">
        <v>84</v>
      </c>
      <c r="AN286">
        <v>1668</v>
      </c>
      <c r="AO286">
        <v>132</v>
      </c>
      <c r="AP286">
        <v>15</v>
      </c>
      <c r="AQ286">
        <v>58</v>
      </c>
      <c r="AR286">
        <v>26</v>
      </c>
      <c r="AS286">
        <v>106</v>
      </c>
      <c r="AT286">
        <v>578</v>
      </c>
      <c r="AU286">
        <v>249</v>
      </c>
      <c r="AV286">
        <v>13</v>
      </c>
      <c r="AW286">
        <v>190</v>
      </c>
      <c r="AX286">
        <v>1</v>
      </c>
      <c r="AY286">
        <v>18</v>
      </c>
      <c r="AZ286">
        <v>106</v>
      </c>
      <c r="BA286">
        <v>50</v>
      </c>
      <c r="BB286">
        <v>16</v>
      </c>
      <c r="BC286">
        <v>15</v>
      </c>
      <c r="BD286">
        <v>76</v>
      </c>
      <c r="BE286">
        <v>0</v>
      </c>
      <c r="BF286">
        <v>0</v>
      </c>
      <c r="BG286">
        <v>0</v>
      </c>
      <c r="BH286">
        <v>0</v>
      </c>
      <c r="BI286">
        <v>36</v>
      </c>
      <c r="BJ286">
        <v>0</v>
      </c>
      <c r="BK286">
        <v>1</v>
      </c>
      <c r="BL286">
        <v>3</v>
      </c>
      <c r="BM286">
        <v>0</v>
      </c>
      <c r="BN286">
        <v>0</v>
      </c>
      <c r="BO286" s="30">
        <f t="shared" si="59"/>
        <v>131</v>
      </c>
      <c r="BP286">
        <v>37</v>
      </c>
      <c r="BQ286" s="30">
        <f t="shared" si="60"/>
        <v>326</v>
      </c>
      <c r="BR286" s="24">
        <v>12224</v>
      </c>
      <c r="BS286" s="30">
        <f t="shared" ref="BS286:BS299" si="102">SUM(D286:BQ286)-BO286</f>
        <v>12224</v>
      </c>
      <c r="BT286" s="30">
        <v>0</v>
      </c>
      <c r="BU286" s="42">
        <v>38745</v>
      </c>
      <c r="BW286">
        <f t="shared" si="99"/>
        <v>148341</v>
      </c>
      <c r="BX286" s="25">
        <f t="shared" si="100"/>
        <v>0.11362936826695691</v>
      </c>
      <c r="BY286" s="44">
        <v>7056</v>
      </c>
      <c r="BZ286" s="39">
        <f t="shared" ref="BZ286:BZ291" si="103">BR286-BY286</f>
        <v>5168</v>
      </c>
      <c r="CA286" s="39">
        <f t="shared" si="101"/>
        <v>73869</v>
      </c>
      <c r="CD286">
        <f t="shared" ref="CD286:CD291" si="104">SUM(H275:H286)</f>
        <v>36567</v>
      </c>
      <c r="CE286">
        <f t="shared" ref="CE286:CE291" si="105">SUM(AN275:AN286)</f>
        <v>19032</v>
      </c>
      <c r="CF286">
        <f t="shared" ref="CF286:CF291" si="106">SUM(AT275:AT286)</f>
        <v>6576</v>
      </c>
      <c r="CG286">
        <f t="shared" si="85"/>
        <v>5688</v>
      </c>
      <c r="CH286">
        <f t="shared" si="86"/>
        <v>5480</v>
      </c>
      <c r="CZ286" s="88">
        <v>38718</v>
      </c>
      <c r="DA286" s="6">
        <f t="shared" si="57"/>
        <v>11176.75</v>
      </c>
      <c r="DB286" s="6">
        <f t="shared" si="84"/>
        <v>12361.75</v>
      </c>
      <c r="DC286" s="90">
        <f t="shared" si="58"/>
        <v>12224</v>
      </c>
    </row>
    <row r="287" spans="2:107" x14ac:dyDescent="0.3">
      <c r="B287" s="63">
        <v>38749</v>
      </c>
      <c r="C287" t="s">
        <v>444</v>
      </c>
      <c r="D287">
        <v>57</v>
      </c>
      <c r="E287">
        <v>307</v>
      </c>
      <c r="F287">
        <v>463</v>
      </c>
      <c r="G287">
        <v>68</v>
      </c>
      <c r="H287">
        <v>2936</v>
      </c>
      <c r="I287">
        <v>285</v>
      </c>
      <c r="J287">
        <v>51</v>
      </c>
      <c r="K287">
        <v>11</v>
      </c>
      <c r="L287">
        <v>440</v>
      </c>
      <c r="M287">
        <v>155</v>
      </c>
      <c r="N287">
        <v>254</v>
      </c>
      <c r="O287">
        <v>521</v>
      </c>
      <c r="P287">
        <v>231</v>
      </c>
      <c r="Q287">
        <v>105</v>
      </c>
      <c r="R287">
        <v>62</v>
      </c>
      <c r="S287">
        <v>100</v>
      </c>
      <c r="T287">
        <v>40</v>
      </c>
      <c r="U287">
        <v>94</v>
      </c>
      <c r="V287">
        <v>25</v>
      </c>
      <c r="W287">
        <v>94</v>
      </c>
      <c r="X287">
        <v>143</v>
      </c>
      <c r="Y287">
        <v>222</v>
      </c>
      <c r="Z287">
        <v>156</v>
      </c>
      <c r="AA287">
        <v>40</v>
      </c>
      <c r="AB287">
        <v>125</v>
      </c>
      <c r="AC287">
        <v>232</v>
      </c>
      <c r="AD287">
        <v>62</v>
      </c>
      <c r="AE287">
        <v>305</v>
      </c>
      <c r="AF287">
        <v>23</v>
      </c>
      <c r="AG287">
        <v>100</v>
      </c>
      <c r="AH287">
        <v>95</v>
      </c>
      <c r="AI287">
        <v>286</v>
      </c>
      <c r="AJ287">
        <v>144</v>
      </c>
      <c r="AK287">
        <v>41</v>
      </c>
      <c r="AL287">
        <v>165</v>
      </c>
      <c r="AM287">
        <v>75</v>
      </c>
      <c r="AN287">
        <v>1646</v>
      </c>
      <c r="AO287">
        <v>143</v>
      </c>
      <c r="AP287">
        <v>11</v>
      </c>
      <c r="AQ287">
        <v>60</v>
      </c>
      <c r="AR287">
        <v>38</v>
      </c>
      <c r="AS287">
        <v>115</v>
      </c>
      <c r="AT287">
        <v>536</v>
      </c>
      <c r="AU287">
        <v>214</v>
      </c>
      <c r="AV287">
        <v>16</v>
      </c>
      <c r="AW287">
        <v>213</v>
      </c>
      <c r="AX287">
        <v>1</v>
      </c>
      <c r="AY287">
        <v>14</v>
      </c>
      <c r="AZ287">
        <v>108</v>
      </c>
      <c r="BA287">
        <v>47</v>
      </c>
      <c r="BB287">
        <v>20</v>
      </c>
      <c r="BC287">
        <v>12</v>
      </c>
      <c r="BD287">
        <v>73</v>
      </c>
      <c r="BE287">
        <v>0</v>
      </c>
      <c r="BF287">
        <v>0</v>
      </c>
      <c r="BG287">
        <v>0</v>
      </c>
      <c r="BH287">
        <v>0</v>
      </c>
      <c r="BI287">
        <v>38</v>
      </c>
      <c r="BJ287">
        <v>0</v>
      </c>
      <c r="BK287">
        <v>0</v>
      </c>
      <c r="BL287">
        <v>2</v>
      </c>
      <c r="BM287">
        <v>0</v>
      </c>
      <c r="BN287">
        <v>0</v>
      </c>
      <c r="BO287" s="30">
        <f t="shared" si="59"/>
        <v>125</v>
      </c>
      <c r="BP287">
        <v>32</v>
      </c>
      <c r="BQ287" s="30">
        <f t="shared" si="60"/>
        <v>383</v>
      </c>
      <c r="BR287" s="24">
        <v>12235</v>
      </c>
      <c r="BS287" s="30">
        <f t="shared" si="102"/>
        <v>12235</v>
      </c>
      <c r="BT287" s="30">
        <v>0</v>
      </c>
      <c r="BU287" s="42">
        <v>38773</v>
      </c>
      <c r="BW287">
        <f t="shared" si="99"/>
        <v>150744</v>
      </c>
      <c r="BX287" s="25">
        <f t="shared" si="100"/>
        <v>0.12717592869534</v>
      </c>
      <c r="BY287" s="44">
        <v>4262</v>
      </c>
      <c r="BZ287" s="39">
        <f t="shared" si="103"/>
        <v>7973</v>
      </c>
      <c r="CA287" s="39">
        <f t="shared" si="101"/>
        <v>76282</v>
      </c>
      <c r="CD287">
        <f t="shared" si="104"/>
        <v>37074</v>
      </c>
      <c r="CE287">
        <f t="shared" si="105"/>
        <v>19257</v>
      </c>
      <c r="CF287">
        <f t="shared" si="106"/>
        <v>6692</v>
      </c>
      <c r="CG287">
        <f t="shared" si="85"/>
        <v>5792</v>
      </c>
      <c r="CH287">
        <f t="shared" si="86"/>
        <v>5616</v>
      </c>
      <c r="CZ287" s="88">
        <v>38749</v>
      </c>
      <c r="DA287" s="6">
        <f t="shared" si="57"/>
        <v>11280.472222222223</v>
      </c>
      <c r="DB287" s="6">
        <f t="shared" si="84"/>
        <v>12562</v>
      </c>
      <c r="DC287" s="90">
        <f t="shared" si="58"/>
        <v>12235</v>
      </c>
    </row>
    <row r="288" spans="2:107" x14ac:dyDescent="0.3">
      <c r="B288" s="63">
        <v>38777</v>
      </c>
      <c r="C288" t="s">
        <v>445</v>
      </c>
      <c r="D288">
        <v>57</v>
      </c>
      <c r="E288">
        <v>369</v>
      </c>
      <c r="F288">
        <v>657</v>
      </c>
      <c r="G288">
        <v>86</v>
      </c>
      <c r="H288">
        <v>3640</v>
      </c>
      <c r="I288">
        <v>424</v>
      </c>
      <c r="J288">
        <v>63</v>
      </c>
      <c r="K288">
        <v>12</v>
      </c>
      <c r="L288">
        <v>565</v>
      </c>
      <c r="M288">
        <v>207</v>
      </c>
      <c r="N288">
        <v>289</v>
      </c>
      <c r="O288">
        <v>585</v>
      </c>
      <c r="P288">
        <v>287</v>
      </c>
      <c r="Q288">
        <v>169</v>
      </c>
      <c r="R288">
        <v>66</v>
      </c>
      <c r="S288">
        <v>150</v>
      </c>
      <c r="T288">
        <v>71</v>
      </c>
      <c r="U288">
        <v>113</v>
      </c>
      <c r="V288">
        <v>46</v>
      </c>
      <c r="W288">
        <v>111</v>
      </c>
      <c r="X288">
        <v>184</v>
      </c>
      <c r="Y288">
        <v>248</v>
      </c>
      <c r="Z288">
        <v>155</v>
      </c>
      <c r="AA288">
        <v>59</v>
      </c>
      <c r="AB288">
        <v>154</v>
      </c>
      <c r="AC288">
        <v>295</v>
      </c>
      <c r="AD288">
        <v>79</v>
      </c>
      <c r="AE288">
        <v>394</v>
      </c>
      <c r="AF288">
        <v>28</v>
      </c>
      <c r="AG288">
        <v>133</v>
      </c>
      <c r="AH288">
        <v>114</v>
      </c>
      <c r="AI288">
        <v>324</v>
      </c>
      <c r="AJ288">
        <v>173</v>
      </c>
      <c r="AK288">
        <v>52</v>
      </c>
      <c r="AL288">
        <v>222</v>
      </c>
      <c r="AM288">
        <v>113</v>
      </c>
      <c r="AN288">
        <v>2032</v>
      </c>
      <c r="AO288">
        <v>187</v>
      </c>
      <c r="AP288">
        <v>18</v>
      </c>
      <c r="AQ288">
        <v>78</v>
      </c>
      <c r="AR288">
        <v>47</v>
      </c>
      <c r="AS288">
        <v>194</v>
      </c>
      <c r="AT288">
        <v>740</v>
      </c>
      <c r="AU288">
        <v>340</v>
      </c>
      <c r="AV288">
        <v>19</v>
      </c>
      <c r="AW288">
        <v>239</v>
      </c>
      <c r="AX288">
        <v>3</v>
      </c>
      <c r="AY288">
        <v>18</v>
      </c>
      <c r="AZ288">
        <v>149</v>
      </c>
      <c r="BA288">
        <v>60</v>
      </c>
      <c r="BB288">
        <v>26</v>
      </c>
      <c r="BC288">
        <v>16</v>
      </c>
      <c r="BD288">
        <v>74</v>
      </c>
      <c r="BE288">
        <v>0</v>
      </c>
      <c r="BF288">
        <v>0</v>
      </c>
      <c r="BG288">
        <v>0</v>
      </c>
      <c r="BH288">
        <v>1</v>
      </c>
      <c r="BI288">
        <v>44</v>
      </c>
      <c r="BJ288">
        <v>0</v>
      </c>
      <c r="BK288">
        <v>1</v>
      </c>
      <c r="BL288">
        <v>2</v>
      </c>
      <c r="BM288">
        <v>0</v>
      </c>
      <c r="BN288">
        <v>0</v>
      </c>
      <c r="BO288" s="30">
        <f t="shared" si="59"/>
        <v>138</v>
      </c>
      <c r="BP288">
        <v>27</v>
      </c>
      <c r="BQ288" s="30">
        <f t="shared" si="60"/>
        <v>489</v>
      </c>
      <c r="BR288" s="24">
        <v>15498</v>
      </c>
      <c r="BS288" s="30">
        <f t="shared" si="102"/>
        <v>15498</v>
      </c>
      <c r="BT288" s="30">
        <v>0</v>
      </c>
      <c r="BU288" s="42">
        <v>38808</v>
      </c>
      <c r="BW288">
        <f t="shared" ref="BW288:BW293" si="107">SUM(BR277:BR288)</f>
        <v>155794</v>
      </c>
      <c r="BX288" s="25">
        <f t="shared" ref="BX288:BX293" si="108">(BW288/BW276)-1</f>
        <v>0.15807861560418646</v>
      </c>
      <c r="BY288" s="44">
        <v>4978</v>
      </c>
      <c r="BZ288" s="39">
        <f t="shared" si="103"/>
        <v>10520</v>
      </c>
      <c r="CA288" s="39">
        <f t="shared" ref="CA288:CA293" si="109">SUM(BZ277:BZ288)</f>
        <v>83781</v>
      </c>
      <c r="CD288">
        <f t="shared" si="104"/>
        <v>38207</v>
      </c>
      <c r="CE288">
        <f t="shared" si="105"/>
        <v>19845</v>
      </c>
      <c r="CF288">
        <f t="shared" si="106"/>
        <v>6993</v>
      </c>
      <c r="CG288">
        <f t="shared" si="85"/>
        <v>6052</v>
      </c>
      <c r="CH288">
        <f t="shared" si="86"/>
        <v>5850</v>
      </c>
      <c r="CZ288" s="88">
        <v>38777</v>
      </c>
      <c r="DA288" s="6">
        <f t="shared" si="57"/>
        <v>11408.083333333334</v>
      </c>
      <c r="DB288" s="6">
        <f t="shared" si="84"/>
        <v>12982.833333333334</v>
      </c>
      <c r="DC288" s="90">
        <f t="shared" si="58"/>
        <v>15498</v>
      </c>
    </row>
    <row r="289" spans="2:107" x14ac:dyDescent="0.3">
      <c r="B289" s="63">
        <v>38808</v>
      </c>
      <c r="C289" t="s">
        <v>446</v>
      </c>
      <c r="D289">
        <v>55</v>
      </c>
      <c r="E289">
        <v>255</v>
      </c>
      <c r="F289">
        <v>510</v>
      </c>
      <c r="G289">
        <v>56</v>
      </c>
      <c r="H289">
        <v>2812</v>
      </c>
      <c r="I289">
        <v>307</v>
      </c>
      <c r="J289">
        <v>50</v>
      </c>
      <c r="K289">
        <v>8</v>
      </c>
      <c r="L289">
        <v>422</v>
      </c>
      <c r="M289">
        <v>189</v>
      </c>
      <c r="N289">
        <v>196</v>
      </c>
      <c r="O289">
        <v>465</v>
      </c>
      <c r="P289">
        <v>235</v>
      </c>
      <c r="Q289">
        <v>113</v>
      </c>
      <c r="R289">
        <v>60</v>
      </c>
      <c r="S289">
        <v>94</v>
      </c>
      <c r="T289">
        <v>55</v>
      </c>
      <c r="U289">
        <v>88</v>
      </c>
      <c r="V289">
        <v>27</v>
      </c>
      <c r="W289">
        <v>92</v>
      </c>
      <c r="X289">
        <v>124</v>
      </c>
      <c r="Y289">
        <v>202</v>
      </c>
      <c r="Z289">
        <v>115</v>
      </c>
      <c r="AA289">
        <v>42</v>
      </c>
      <c r="AB289">
        <v>120</v>
      </c>
      <c r="AC289">
        <v>232</v>
      </c>
      <c r="AD289">
        <v>56</v>
      </c>
      <c r="AE289">
        <v>311</v>
      </c>
      <c r="AF289">
        <v>23</v>
      </c>
      <c r="AG289">
        <v>118</v>
      </c>
      <c r="AH289">
        <v>107</v>
      </c>
      <c r="AI289">
        <v>224</v>
      </c>
      <c r="AJ289">
        <v>137</v>
      </c>
      <c r="AK289">
        <v>30</v>
      </c>
      <c r="AL289">
        <v>167</v>
      </c>
      <c r="AM289">
        <v>91</v>
      </c>
      <c r="AN289">
        <v>1503</v>
      </c>
      <c r="AO289">
        <v>119</v>
      </c>
      <c r="AP289">
        <v>7</v>
      </c>
      <c r="AQ289">
        <v>56</v>
      </c>
      <c r="AR289">
        <v>41</v>
      </c>
      <c r="AS289">
        <v>145</v>
      </c>
      <c r="AT289">
        <v>558</v>
      </c>
      <c r="AU289">
        <v>219</v>
      </c>
      <c r="AV289">
        <v>14</v>
      </c>
      <c r="AW289">
        <v>198</v>
      </c>
      <c r="AX289">
        <v>0</v>
      </c>
      <c r="AY289">
        <v>7</v>
      </c>
      <c r="AZ289">
        <v>101</v>
      </c>
      <c r="BA289">
        <v>45</v>
      </c>
      <c r="BB289">
        <v>22</v>
      </c>
      <c r="BC289">
        <v>8</v>
      </c>
      <c r="BD289">
        <v>60</v>
      </c>
      <c r="BE289">
        <v>0</v>
      </c>
      <c r="BF289">
        <v>0</v>
      </c>
      <c r="BG289">
        <v>2</v>
      </c>
      <c r="BH289">
        <v>0</v>
      </c>
      <c r="BI289">
        <v>31</v>
      </c>
      <c r="BJ289">
        <v>0</v>
      </c>
      <c r="BK289">
        <v>2</v>
      </c>
      <c r="BL289">
        <v>2</v>
      </c>
      <c r="BM289">
        <v>0</v>
      </c>
      <c r="BN289">
        <v>0</v>
      </c>
      <c r="BO289" s="30">
        <f t="shared" si="59"/>
        <v>105</v>
      </c>
      <c r="BP289">
        <v>23</v>
      </c>
      <c r="BQ289" s="30">
        <f t="shared" si="60"/>
        <v>357</v>
      </c>
      <c r="BR289" s="24">
        <v>11708</v>
      </c>
      <c r="BS289" s="30">
        <f t="shared" si="102"/>
        <v>11708</v>
      </c>
      <c r="BT289" s="30">
        <v>0</v>
      </c>
      <c r="BU289" s="42">
        <v>38836</v>
      </c>
      <c r="BW289">
        <f t="shared" si="107"/>
        <v>154984</v>
      </c>
      <c r="BX289" s="25">
        <f t="shared" si="108"/>
        <v>0.12397653184808077</v>
      </c>
      <c r="BY289" s="44">
        <v>4895</v>
      </c>
      <c r="BZ289" s="39">
        <f t="shared" si="103"/>
        <v>6813</v>
      </c>
      <c r="CA289" s="39">
        <f t="shared" si="109"/>
        <v>84061</v>
      </c>
      <c r="CD289">
        <f t="shared" si="104"/>
        <v>37976</v>
      </c>
      <c r="CE289">
        <f t="shared" si="105"/>
        <v>19637</v>
      </c>
      <c r="CF289">
        <f t="shared" si="106"/>
        <v>7024</v>
      </c>
      <c r="CG289">
        <f t="shared" si="85"/>
        <v>6101</v>
      </c>
      <c r="CH289">
        <f t="shared" si="86"/>
        <v>5864</v>
      </c>
      <c r="CZ289" s="88">
        <v>38808</v>
      </c>
      <c r="DA289" s="6">
        <f t="shared" si="57"/>
        <v>11502.027777777777</v>
      </c>
      <c r="DB289" s="6">
        <f t="shared" si="84"/>
        <v>12915.333333333334</v>
      </c>
      <c r="DC289" s="90">
        <f t="shared" si="58"/>
        <v>11708</v>
      </c>
    </row>
    <row r="290" spans="2:107" x14ac:dyDescent="0.3">
      <c r="B290" s="63">
        <v>38838</v>
      </c>
      <c r="C290" t="s">
        <v>447</v>
      </c>
      <c r="D290">
        <v>61</v>
      </c>
      <c r="E290">
        <v>250</v>
      </c>
      <c r="F290">
        <v>451</v>
      </c>
      <c r="G290">
        <v>49</v>
      </c>
      <c r="H290">
        <v>2584</v>
      </c>
      <c r="I290">
        <v>325</v>
      </c>
      <c r="J290">
        <v>34</v>
      </c>
      <c r="K290">
        <v>14</v>
      </c>
      <c r="L290">
        <v>449</v>
      </c>
      <c r="M290">
        <v>172</v>
      </c>
      <c r="N290">
        <v>196</v>
      </c>
      <c r="O290">
        <v>478</v>
      </c>
      <c r="P290">
        <v>278</v>
      </c>
      <c r="Q290">
        <v>103</v>
      </c>
      <c r="R290">
        <v>54</v>
      </c>
      <c r="S290">
        <v>72</v>
      </c>
      <c r="T290">
        <v>65</v>
      </c>
      <c r="U290">
        <v>85</v>
      </c>
      <c r="V290">
        <v>23</v>
      </c>
      <c r="W290">
        <v>100</v>
      </c>
      <c r="X290">
        <v>103</v>
      </c>
      <c r="Y290">
        <v>228</v>
      </c>
      <c r="Z290">
        <v>147</v>
      </c>
      <c r="AA290">
        <v>31</v>
      </c>
      <c r="AB290">
        <v>135</v>
      </c>
      <c r="AC290">
        <v>256</v>
      </c>
      <c r="AD290">
        <v>50</v>
      </c>
      <c r="AE290">
        <v>298</v>
      </c>
      <c r="AF290">
        <v>25</v>
      </c>
      <c r="AG290">
        <v>101</v>
      </c>
      <c r="AH290">
        <v>91</v>
      </c>
      <c r="AI290">
        <v>224</v>
      </c>
      <c r="AJ290">
        <v>165</v>
      </c>
      <c r="AK290">
        <v>41</v>
      </c>
      <c r="AL290">
        <v>171</v>
      </c>
      <c r="AM290">
        <v>76</v>
      </c>
      <c r="AN290">
        <v>1413</v>
      </c>
      <c r="AO290">
        <v>123</v>
      </c>
      <c r="AP290">
        <v>21</v>
      </c>
      <c r="AQ290">
        <v>48</v>
      </c>
      <c r="AR290">
        <v>29</v>
      </c>
      <c r="AS290">
        <v>153</v>
      </c>
      <c r="AT290">
        <v>524</v>
      </c>
      <c r="AU290">
        <v>227</v>
      </c>
      <c r="AV290">
        <v>23</v>
      </c>
      <c r="AW290">
        <v>169</v>
      </c>
      <c r="AX290">
        <v>2</v>
      </c>
      <c r="AY290">
        <v>13</v>
      </c>
      <c r="AZ290">
        <v>99</v>
      </c>
      <c r="BA290">
        <v>56</v>
      </c>
      <c r="BB290">
        <v>18</v>
      </c>
      <c r="BC290">
        <v>6</v>
      </c>
      <c r="BD290">
        <v>67</v>
      </c>
      <c r="BE290">
        <v>0</v>
      </c>
      <c r="BF290">
        <v>0</v>
      </c>
      <c r="BG290">
        <v>0</v>
      </c>
      <c r="BH290">
        <v>1</v>
      </c>
      <c r="BI290">
        <v>33</v>
      </c>
      <c r="BJ290">
        <v>0</v>
      </c>
      <c r="BK290">
        <v>0</v>
      </c>
      <c r="BL290">
        <v>2</v>
      </c>
      <c r="BM290">
        <v>0</v>
      </c>
      <c r="BN290">
        <v>0</v>
      </c>
      <c r="BO290" s="30">
        <f t="shared" si="59"/>
        <v>109</v>
      </c>
      <c r="BP290">
        <v>24</v>
      </c>
      <c r="BQ290" s="30">
        <f t="shared" si="60"/>
        <v>340</v>
      </c>
      <c r="BR290" s="24">
        <v>11376</v>
      </c>
      <c r="BS290" s="30">
        <f t="shared" si="102"/>
        <v>11376</v>
      </c>
      <c r="BT290" s="30">
        <v>0</v>
      </c>
      <c r="BU290" s="42">
        <v>38864</v>
      </c>
      <c r="BW290">
        <f t="shared" si="107"/>
        <v>156651</v>
      </c>
      <c r="BX290" s="25">
        <f t="shared" si="108"/>
        <v>0.15074561081319326</v>
      </c>
      <c r="BY290" s="44">
        <v>6802</v>
      </c>
      <c r="BZ290" s="39">
        <f t="shared" si="103"/>
        <v>4574</v>
      </c>
      <c r="CA290" s="39">
        <f>SUM(BZ279:BZ290)</f>
        <v>83450</v>
      </c>
      <c r="CD290">
        <f t="shared" si="104"/>
        <v>38099</v>
      </c>
      <c r="CE290">
        <f t="shared" si="105"/>
        <v>19781</v>
      </c>
      <c r="CF290">
        <f t="shared" si="106"/>
        <v>7114</v>
      </c>
      <c r="CG290">
        <f t="shared" si="85"/>
        <v>6178</v>
      </c>
      <c r="CH290">
        <f t="shared" si="86"/>
        <v>5943</v>
      </c>
      <c r="CZ290" s="88">
        <v>38838</v>
      </c>
      <c r="DA290" s="6">
        <f t="shared" si="57"/>
        <v>11538.611111111111</v>
      </c>
      <c r="DB290" s="6">
        <f t="shared" si="84"/>
        <v>13054.25</v>
      </c>
      <c r="DC290" s="90">
        <f t="shared" si="58"/>
        <v>11376</v>
      </c>
    </row>
    <row r="291" spans="2:107" x14ac:dyDescent="0.3">
      <c r="B291" s="63">
        <v>38869</v>
      </c>
      <c r="C291" t="s">
        <v>448</v>
      </c>
      <c r="D291">
        <v>59</v>
      </c>
      <c r="E291">
        <v>271</v>
      </c>
      <c r="F291">
        <v>544</v>
      </c>
      <c r="G291">
        <v>59</v>
      </c>
      <c r="H291">
        <v>2651</v>
      </c>
      <c r="I291">
        <v>370</v>
      </c>
      <c r="J291">
        <v>75</v>
      </c>
      <c r="K291">
        <v>14</v>
      </c>
      <c r="L291">
        <v>511</v>
      </c>
      <c r="M291">
        <v>203</v>
      </c>
      <c r="N291">
        <v>203</v>
      </c>
      <c r="O291">
        <v>487</v>
      </c>
      <c r="P291">
        <v>241</v>
      </c>
      <c r="Q291">
        <v>148</v>
      </c>
      <c r="R291">
        <v>83</v>
      </c>
      <c r="S291">
        <v>111</v>
      </c>
      <c r="T291">
        <v>60</v>
      </c>
      <c r="U291">
        <v>99</v>
      </c>
      <c r="V291">
        <v>28</v>
      </c>
      <c r="W291">
        <v>107</v>
      </c>
      <c r="X291">
        <v>138</v>
      </c>
      <c r="Y291">
        <v>222</v>
      </c>
      <c r="Z291">
        <v>175</v>
      </c>
      <c r="AA291">
        <v>42</v>
      </c>
      <c r="AB291">
        <v>130</v>
      </c>
      <c r="AC291">
        <v>263</v>
      </c>
      <c r="AD291">
        <v>51</v>
      </c>
      <c r="AE291">
        <v>329</v>
      </c>
      <c r="AF291">
        <v>40</v>
      </c>
      <c r="AG291">
        <v>120</v>
      </c>
      <c r="AH291">
        <v>89</v>
      </c>
      <c r="AI291">
        <v>280</v>
      </c>
      <c r="AJ291">
        <v>166</v>
      </c>
      <c r="AK291">
        <v>34</v>
      </c>
      <c r="AL291">
        <v>215</v>
      </c>
      <c r="AM291">
        <v>88</v>
      </c>
      <c r="AN291">
        <v>1585</v>
      </c>
      <c r="AO291">
        <v>179</v>
      </c>
      <c r="AP291">
        <v>22</v>
      </c>
      <c r="AQ291">
        <v>57</v>
      </c>
      <c r="AR291">
        <v>46</v>
      </c>
      <c r="AS291">
        <v>176</v>
      </c>
      <c r="AT291">
        <v>686</v>
      </c>
      <c r="AU291">
        <v>243</v>
      </c>
      <c r="AV291">
        <v>21</v>
      </c>
      <c r="AW291">
        <v>190</v>
      </c>
      <c r="AX291">
        <v>0</v>
      </c>
      <c r="AY291">
        <v>21</v>
      </c>
      <c r="AZ291">
        <v>137</v>
      </c>
      <c r="BA291">
        <v>53</v>
      </c>
      <c r="BB291">
        <v>23</v>
      </c>
      <c r="BC291">
        <v>10</v>
      </c>
      <c r="BD291">
        <v>85</v>
      </c>
      <c r="BE291">
        <v>0</v>
      </c>
      <c r="BF291">
        <v>0</v>
      </c>
      <c r="BG291">
        <v>0</v>
      </c>
      <c r="BH291">
        <v>0</v>
      </c>
      <c r="BI291">
        <v>29</v>
      </c>
      <c r="BJ291">
        <v>0</v>
      </c>
      <c r="BK291">
        <v>0</v>
      </c>
      <c r="BL291">
        <v>0</v>
      </c>
      <c r="BM291">
        <v>1</v>
      </c>
      <c r="BN291">
        <v>0</v>
      </c>
      <c r="BO291" s="30">
        <f t="shared" si="59"/>
        <v>125</v>
      </c>
      <c r="BP291">
        <v>31</v>
      </c>
      <c r="BQ291" s="30">
        <f t="shared" si="60"/>
        <v>401</v>
      </c>
      <c r="BR291" s="24">
        <v>12702</v>
      </c>
      <c r="BS291" s="30">
        <f t="shared" si="102"/>
        <v>12702</v>
      </c>
      <c r="BT291" s="30">
        <v>0</v>
      </c>
      <c r="BU291" s="42">
        <v>38892</v>
      </c>
      <c r="BW291">
        <f t="shared" si="107"/>
        <v>158638</v>
      </c>
      <c r="BX291" s="25">
        <f t="shared" si="108"/>
        <v>0.16198735744160331</v>
      </c>
      <c r="BY291" s="44">
        <v>5167</v>
      </c>
      <c r="BZ291" s="39">
        <f t="shared" si="103"/>
        <v>7535</v>
      </c>
      <c r="CA291" s="39">
        <f t="shared" si="109"/>
        <v>87435</v>
      </c>
      <c r="CD291">
        <f t="shared" si="104"/>
        <v>38141</v>
      </c>
      <c r="CE291">
        <f t="shared" si="105"/>
        <v>20061</v>
      </c>
      <c r="CF291">
        <f t="shared" si="106"/>
        <v>7331</v>
      </c>
      <c r="CG291">
        <f t="shared" si="85"/>
        <v>6276</v>
      </c>
      <c r="CH291">
        <f t="shared" si="86"/>
        <v>6018</v>
      </c>
      <c r="CZ291" s="88">
        <v>38869</v>
      </c>
      <c r="DA291" s="6">
        <f t="shared" si="57"/>
        <v>11629.027777777777</v>
      </c>
      <c r="DB291" s="6">
        <f t="shared" si="84"/>
        <v>13219.833333333334</v>
      </c>
      <c r="DC291" s="90">
        <f t="shared" si="58"/>
        <v>12702</v>
      </c>
    </row>
    <row r="292" spans="2:107" x14ac:dyDescent="0.3">
      <c r="B292" s="63">
        <v>38899</v>
      </c>
      <c r="C292" t="s">
        <v>462</v>
      </c>
      <c r="D292">
        <v>94</v>
      </c>
      <c r="E292">
        <v>376</v>
      </c>
      <c r="F292">
        <v>721</v>
      </c>
      <c r="G292">
        <v>79</v>
      </c>
      <c r="H292">
        <v>3757</v>
      </c>
      <c r="I292">
        <v>430</v>
      </c>
      <c r="J292">
        <v>92</v>
      </c>
      <c r="K292">
        <v>22</v>
      </c>
      <c r="L292">
        <v>656</v>
      </c>
      <c r="M292">
        <v>281</v>
      </c>
      <c r="N292">
        <v>281</v>
      </c>
      <c r="O292">
        <v>591</v>
      </c>
      <c r="P292">
        <v>351</v>
      </c>
      <c r="Q292">
        <v>148</v>
      </c>
      <c r="R292">
        <v>99</v>
      </c>
      <c r="S292">
        <v>166</v>
      </c>
      <c r="T292">
        <v>69</v>
      </c>
      <c r="U292">
        <v>109</v>
      </c>
      <c r="V292">
        <v>45</v>
      </c>
      <c r="W292">
        <v>158</v>
      </c>
      <c r="X292">
        <v>215</v>
      </c>
      <c r="Y292">
        <v>316</v>
      </c>
      <c r="Z292">
        <v>223</v>
      </c>
      <c r="AA292">
        <v>51</v>
      </c>
      <c r="AB292">
        <v>221</v>
      </c>
      <c r="AC292">
        <v>296</v>
      </c>
      <c r="AD292">
        <v>66</v>
      </c>
      <c r="AE292">
        <v>417</v>
      </c>
      <c r="AF292">
        <v>39</v>
      </c>
      <c r="AG292">
        <v>183</v>
      </c>
      <c r="AH292">
        <v>137</v>
      </c>
      <c r="AI292">
        <v>350</v>
      </c>
      <c r="AJ292">
        <v>206</v>
      </c>
      <c r="AK292">
        <v>50</v>
      </c>
      <c r="AL292">
        <v>249</v>
      </c>
      <c r="AM292">
        <v>114</v>
      </c>
      <c r="AN292">
        <v>1908</v>
      </c>
      <c r="AO292">
        <v>214</v>
      </c>
      <c r="AP292">
        <v>24</v>
      </c>
      <c r="AQ292">
        <v>92</v>
      </c>
      <c r="AR292">
        <v>41</v>
      </c>
      <c r="AS292">
        <v>238</v>
      </c>
      <c r="AT292">
        <v>816</v>
      </c>
      <c r="AU292">
        <v>296</v>
      </c>
      <c r="AV292">
        <v>20</v>
      </c>
      <c r="AW292">
        <v>295</v>
      </c>
      <c r="AX292">
        <v>0</v>
      </c>
      <c r="AY292">
        <v>25</v>
      </c>
      <c r="AZ292">
        <v>193</v>
      </c>
      <c r="BA292">
        <v>71</v>
      </c>
      <c r="BB292">
        <v>31</v>
      </c>
      <c r="BC292">
        <v>9</v>
      </c>
      <c r="BD292">
        <v>95</v>
      </c>
      <c r="BE292">
        <v>0</v>
      </c>
      <c r="BF292">
        <v>0</v>
      </c>
      <c r="BG292">
        <v>1</v>
      </c>
      <c r="BH292">
        <v>3</v>
      </c>
      <c r="BI292">
        <v>55</v>
      </c>
      <c r="BJ292">
        <v>0</v>
      </c>
      <c r="BK292">
        <v>1</v>
      </c>
      <c r="BL292">
        <v>4</v>
      </c>
      <c r="BM292">
        <v>0</v>
      </c>
      <c r="BN292">
        <v>0</v>
      </c>
      <c r="BO292" s="30">
        <f t="shared" si="59"/>
        <v>168</v>
      </c>
      <c r="BP292">
        <v>28</v>
      </c>
      <c r="BQ292" s="30">
        <f t="shared" si="60"/>
        <v>565</v>
      </c>
      <c r="BR292" s="24">
        <v>16683</v>
      </c>
      <c r="BS292" s="30">
        <f t="shared" si="102"/>
        <v>16683</v>
      </c>
      <c r="BT292" s="30">
        <v>0</v>
      </c>
      <c r="BU292" s="42">
        <v>38927</v>
      </c>
      <c r="BW292">
        <f t="shared" si="107"/>
        <v>159911</v>
      </c>
      <c r="BX292" s="25">
        <f t="shared" si="108"/>
        <v>0.15880055363522394</v>
      </c>
      <c r="BY292" s="44">
        <v>2174</v>
      </c>
      <c r="BZ292" s="39">
        <f t="shared" ref="BZ292:BZ297" si="110">BR292-BY292</f>
        <v>14509</v>
      </c>
      <c r="CA292" s="39">
        <f t="shared" si="109"/>
        <v>91423</v>
      </c>
      <c r="CD292">
        <f t="shared" ref="CD292:CD297" si="111">SUM(H281:H292)</f>
        <v>38097</v>
      </c>
      <c r="CE292">
        <f t="shared" ref="CE292:CE297" si="112">SUM(AN281:AN292)</f>
        <v>20111</v>
      </c>
      <c r="CF292">
        <f t="shared" ref="CF292:CF297" si="113">SUM(AT281:AT292)</f>
        <v>7431</v>
      </c>
      <c r="CG292">
        <f t="shared" si="85"/>
        <v>6399</v>
      </c>
      <c r="CH292">
        <f t="shared" si="86"/>
        <v>6046</v>
      </c>
      <c r="CZ292" s="88">
        <v>38899</v>
      </c>
      <c r="DA292" s="6">
        <f t="shared" si="57"/>
        <v>11826.444444444445</v>
      </c>
      <c r="DB292" s="6">
        <f t="shared" si="84"/>
        <v>13325.916666666666</v>
      </c>
      <c r="DC292" s="90">
        <f t="shared" si="58"/>
        <v>16683</v>
      </c>
    </row>
    <row r="293" spans="2:107" x14ac:dyDescent="0.3">
      <c r="B293" s="63">
        <v>38930</v>
      </c>
      <c r="C293" t="s">
        <v>438</v>
      </c>
      <c r="D293">
        <v>68</v>
      </c>
      <c r="E293">
        <v>274</v>
      </c>
      <c r="F293">
        <v>599</v>
      </c>
      <c r="G293">
        <v>86</v>
      </c>
      <c r="H293">
        <v>3331</v>
      </c>
      <c r="I293">
        <v>419</v>
      </c>
      <c r="J293">
        <v>67</v>
      </c>
      <c r="K293">
        <v>14</v>
      </c>
      <c r="L293">
        <v>606</v>
      </c>
      <c r="M293">
        <v>244</v>
      </c>
      <c r="N293">
        <v>251</v>
      </c>
      <c r="O293">
        <v>504</v>
      </c>
      <c r="P293">
        <v>343</v>
      </c>
      <c r="Q293">
        <v>162</v>
      </c>
      <c r="R293">
        <v>95</v>
      </c>
      <c r="S293">
        <v>129</v>
      </c>
      <c r="T293">
        <v>70</v>
      </c>
      <c r="U293">
        <v>114</v>
      </c>
      <c r="V293">
        <v>45</v>
      </c>
      <c r="W293">
        <v>156</v>
      </c>
      <c r="X293">
        <v>196</v>
      </c>
      <c r="Y293">
        <v>306</v>
      </c>
      <c r="Z293">
        <v>210</v>
      </c>
      <c r="AA293">
        <v>36</v>
      </c>
      <c r="AB293">
        <v>174</v>
      </c>
      <c r="AC293">
        <v>308</v>
      </c>
      <c r="AD293">
        <v>68</v>
      </c>
      <c r="AE293">
        <v>336</v>
      </c>
      <c r="AF293">
        <v>45</v>
      </c>
      <c r="AG293">
        <v>138</v>
      </c>
      <c r="AH293">
        <v>122</v>
      </c>
      <c r="AI293">
        <v>363</v>
      </c>
      <c r="AJ293">
        <v>206</v>
      </c>
      <c r="AK293">
        <v>44</v>
      </c>
      <c r="AL293">
        <v>217</v>
      </c>
      <c r="AM293">
        <v>117</v>
      </c>
      <c r="AN293">
        <v>1815</v>
      </c>
      <c r="AO293">
        <v>184</v>
      </c>
      <c r="AP293">
        <v>19</v>
      </c>
      <c r="AQ293">
        <v>73</v>
      </c>
      <c r="AR293">
        <v>65</v>
      </c>
      <c r="AS293">
        <v>242</v>
      </c>
      <c r="AT293">
        <v>729</v>
      </c>
      <c r="AU293">
        <v>285</v>
      </c>
      <c r="AV293">
        <v>26</v>
      </c>
      <c r="AW293">
        <v>298</v>
      </c>
      <c r="AX293">
        <v>0</v>
      </c>
      <c r="AY293">
        <v>25</v>
      </c>
      <c r="AZ293">
        <v>202</v>
      </c>
      <c r="BA293">
        <v>57</v>
      </c>
      <c r="BB293">
        <v>24</v>
      </c>
      <c r="BC293">
        <v>16</v>
      </c>
      <c r="BD293">
        <v>68</v>
      </c>
      <c r="BE293">
        <v>0</v>
      </c>
      <c r="BF293">
        <v>0</v>
      </c>
      <c r="BG293">
        <v>1</v>
      </c>
      <c r="BH293">
        <v>0</v>
      </c>
      <c r="BI293">
        <v>58</v>
      </c>
      <c r="BJ293">
        <v>0</v>
      </c>
      <c r="BK293">
        <v>0</v>
      </c>
      <c r="BL293">
        <v>3</v>
      </c>
      <c r="BM293">
        <v>0</v>
      </c>
      <c r="BN293">
        <v>0</v>
      </c>
      <c r="BO293" s="30">
        <f t="shared" si="59"/>
        <v>146</v>
      </c>
      <c r="BP293">
        <v>21</v>
      </c>
      <c r="BQ293" s="30">
        <f t="shared" si="60"/>
        <v>431</v>
      </c>
      <c r="BR293" s="24">
        <v>15105</v>
      </c>
      <c r="BS293" s="30">
        <f t="shared" si="102"/>
        <v>15105</v>
      </c>
      <c r="BT293" s="30">
        <v>0</v>
      </c>
      <c r="BU293" s="42">
        <v>38955</v>
      </c>
      <c r="BW293">
        <f t="shared" si="107"/>
        <v>161445</v>
      </c>
      <c r="BX293" s="25">
        <f t="shared" si="108"/>
        <v>0.15902336066162226</v>
      </c>
      <c r="BY293" s="44">
        <v>7600</v>
      </c>
      <c r="BZ293" s="39">
        <f t="shared" si="110"/>
        <v>7505</v>
      </c>
      <c r="CA293" s="39">
        <f t="shared" si="109"/>
        <v>90767</v>
      </c>
      <c r="CD293">
        <f t="shared" si="111"/>
        <v>38021</v>
      </c>
      <c r="CE293">
        <f t="shared" si="112"/>
        <v>20333</v>
      </c>
      <c r="CF293">
        <f t="shared" si="113"/>
        <v>7542</v>
      </c>
      <c r="CG293">
        <f t="shared" si="85"/>
        <v>6450</v>
      </c>
      <c r="CH293">
        <f t="shared" si="86"/>
        <v>6064</v>
      </c>
      <c r="CZ293" s="88">
        <v>38930</v>
      </c>
      <c r="DA293" s="6">
        <f t="shared" si="57"/>
        <v>11882.333333333334</v>
      </c>
      <c r="DB293" s="6">
        <f t="shared" si="84"/>
        <v>13453.75</v>
      </c>
      <c r="DC293" s="90">
        <f t="shared" si="58"/>
        <v>15105</v>
      </c>
    </row>
    <row r="294" spans="2:107" x14ac:dyDescent="0.3">
      <c r="B294" s="63">
        <v>38961</v>
      </c>
      <c r="C294" t="s">
        <v>439</v>
      </c>
      <c r="D294">
        <v>109</v>
      </c>
      <c r="E294">
        <v>364</v>
      </c>
      <c r="F294">
        <v>772</v>
      </c>
      <c r="G294">
        <v>104</v>
      </c>
      <c r="H294">
        <v>4230</v>
      </c>
      <c r="I294">
        <v>560</v>
      </c>
      <c r="J294">
        <v>106</v>
      </c>
      <c r="K294">
        <v>21</v>
      </c>
      <c r="L294">
        <v>756</v>
      </c>
      <c r="M294">
        <v>294</v>
      </c>
      <c r="N294">
        <v>301</v>
      </c>
      <c r="O294">
        <v>722</v>
      </c>
      <c r="P294">
        <v>471</v>
      </c>
      <c r="Q294">
        <v>189</v>
      </c>
      <c r="R294">
        <v>103</v>
      </c>
      <c r="S294">
        <v>152</v>
      </c>
      <c r="T294">
        <v>89</v>
      </c>
      <c r="U294">
        <v>124</v>
      </c>
      <c r="V294">
        <v>44</v>
      </c>
      <c r="W294">
        <v>196</v>
      </c>
      <c r="X294">
        <v>225</v>
      </c>
      <c r="Y294">
        <v>377</v>
      </c>
      <c r="Z294">
        <v>233</v>
      </c>
      <c r="AA294">
        <v>48</v>
      </c>
      <c r="AB294">
        <v>212</v>
      </c>
      <c r="AC294">
        <v>347</v>
      </c>
      <c r="AD294">
        <v>92</v>
      </c>
      <c r="AE294">
        <v>414</v>
      </c>
      <c r="AF294">
        <v>64</v>
      </c>
      <c r="AG294">
        <v>209</v>
      </c>
      <c r="AH294">
        <v>143</v>
      </c>
      <c r="AI294">
        <v>431</v>
      </c>
      <c r="AJ294">
        <v>251</v>
      </c>
      <c r="AK294">
        <v>41</v>
      </c>
      <c r="AL294">
        <v>313</v>
      </c>
      <c r="AM294">
        <v>136</v>
      </c>
      <c r="AN294">
        <v>2178</v>
      </c>
      <c r="AO294">
        <v>227</v>
      </c>
      <c r="AP294">
        <v>28</v>
      </c>
      <c r="AQ294">
        <v>64</v>
      </c>
      <c r="AR294">
        <v>54</v>
      </c>
      <c r="AS294">
        <v>307</v>
      </c>
      <c r="AT294">
        <v>921</v>
      </c>
      <c r="AU294">
        <v>401</v>
      </c>
      <c r="AV294">
        <v>51</v>
      </c>
      <c r="AW294">
        <v>366</v>
      </c>
      <c r="AX294">
        <v>3</v>
      </c>
      <c r="AY294">
        <v>28</v>
      </c>
      <c r="AZ294">
        <v>222</v>
      </c>
      <c r="BA294">
        <v>64</v>
      </c>
      <c r="BB294">
        <v>47</v>
      </c>
      <c r="BC294">
        <v>21</v>
      </c>
      <c r="BD294">
        <v>91</v>
      </c>
      <c r="BE294">
        <v>0</v>
      </c>
      <c r="BF294">
        <v>0</v>
      </c>
      <c r="BG294">
        <v>0</v>
      </c>
      <c r="BH294">
        <v>2</v>
      </c>
      <c r="BI294">
        <v>66</v>
      </c>
      <c r="BJ294">
        <v>0</v>
      </c>
      <c r="BK294">
        <v>2</v>
      </c>
      <c r="BL294">
        <v>5</v>
      </c>
      <c r="BM294">
        <v>1</v>
      </c>
      <c r="BN294">
        <v>0</v>
      </c>
      <c r="BO294" s="30">
        <f t="shared" si="59"/>
        <v>188</v>
      </c>
      <c r="BP294">
        <v>67</v>
      </c>
      <c r="BQ294" s="30">
        <f t="shared" si="60"/>
        <v>522</v>
      </c>
      <c r="BR294" s="24">
        <v>18981</v>
      </c>
      <c r="BS294" s="30">
        <f t="shared" si="102"/>
        <v>18981</v>
      </c>
      <c r="BT294" s="30">
        <v>0</v>
      </c>
      <c r="BU294" s="42">
        <v>38990</v>
      </c>
      <c r="BW294">
        <f t="shared" ref="BW294:BW299" si="114">SUM(BR283:BR294)</f>
        <v>164852</v>
      </c>
      <c r="BX294" s="25">
        <f t="shared" ref="BX294:BX299" si="115">(BW294/BW282)-1</f>
        <v>0.15978612635429856</v>
      </c>
      <c r="BY294" s="44">
        <v>7738</v>
      </c>
      <c r="BZ294" s="39">
        <f t="shared" si="110"/>
        <v>11243</v>
      </c>
      <c r="CA294" s="39">
        <f t="shared" ref="CA294:CA299" si="116">SUM(BZ283:BZ294)</f>
        <v>95804</v>
      </c>
      <c r="CD294">
        <f t="shared" si="111"/>
        <v>38349</v>
      </c>
      <c r="CE294">
        <f t="shared" si="112"/>
        <v>20686</v>
      </c>
      <c r="CF294">
        <f t="shared" si="113"/>
        <v>7798</v>
      </c>
      <c r="CG294">
        <f t="shared" si="85"/>
        <v>6627</v>
      </c>
      <c r="CH294">
        <f t="shared" si="86"/>
        <v>6232</v>
      </c>
      <c r="CZ294" s="88">
        <v>38961</v>
      </c>
      <c r="DA294" s="6">
        <f t="shared" si="57"/>
        <v>12090.694444444445</v>
      </c>
      <c r="DB294" s="6">
        <f t="shared" si="84"/>
        <v>13737.666666666666</v>
      </c>
      <c r="DC294" s="90">
        <f t="shared" si="58"/>
        <v>18981</v>
      </c>
    </row>
    <row r="295" spans="2:107" x14ac:dyDescent="0.3">
      <c r="B295" s="63">
        <v>38991</v>
      </c>
      <c r="C295" t="s">
        <v>440</v>
      </c>
      <c r="D295">
        <v>63</v>
      </c>
      <c r="E295">
        <v>306</v>
      </c>
      <c r="F295">
        <v>518</v>
      </c>
      <c r="G295">
        <v>83</v>
      </c>
      <c r="H295">
        <v>2956</v>
      </c>
      <c r="I295">
        <v>421</v>
      </c>
      <c r="J295">
        <v>76</v>
      </c>
      <c r="K295">
        <v>10</v>
      </c>
      <c r="L295">
        <v>602</v>
      </c>
      <c r="M295">
        <v>201</v>
      </c>
      <c r="N295">
        <v>214</v>
      </c>
      <c r="O295">
        <v>502</v>
      </c>
      <c r="P295">
        <v>331</v>
      </c>
      <c r="Q295">
        <v>114</v>
      </c>
      <c r="R295">
        <v>77</v>
      </c>
      <c r="S295">
        <v>116</v>
      </c>
      <c r="T295">
        <v>47</v>
      </c>
      <c r="U295">
        <v>93</v>
      </c>
      <c r="V295">
        <v>39</v>
      </c>
      <c r="W295">
        <v>136</v>
      </c>
      <c r="X295">
        <v>138</v>
      </c>
      <c r="Y295">
        <v>275</v>
      </c>
      <c r="Z295">
        <v>177</v>
      </c>
      <c r="AA295">
        <v>47</v>
      </c>
      <c r="AB295">
        <v>143</v>
      </c>
      <c r="AC295">
        <v>262</v>
      </c>
      <c r="AD295">
        <v>76</v>
      </c>
      <c r="AE295">
        <v>312</v>
      </c>
      <c r="AF295">
        <v>34</v>
      </c>
      <c r="AG295">
        <v>120</v>
      </c>
      <c r="AH295">
        <v>90</v>
      </c>
      <c r="AI295">
        <v>286</v>
      </c>
      <c r="AJ295">
        <v>197</v>
      </c>
      <c r="AK295">
        <v>45</v>
      </c>
      <c r="AL295">
        <v>184</v>
      </c>
      <c r="AM295">
        <v>91</v>
      </c>
      <c r="AN295">
        <v>1624</v>
      </c>
      <c r="AO295">
        <v>164</v>
      </c>
      <c r="AP295">
        <v>25</v>
      </c>
      <c r="AQ295">
        <v>65</v>
      </c>
      <c r="AR295">
        <v>34</v>
      </c>
      <c r="AS295">
        <v>226</v>
      </c>
      <c r="AT295">
        <v>617</v>
      </c>
      <c r="AU295">
        <v>261</v>
      </c>
      <c r="AV295">
        <v>22</v>
      </c>
      <c r="AW295">
        <v>226</v>
      </c>
      <c r="AX295">
        <v>0</v>
      </c>
      <c r="AY295">
        <v>15</v>
      </c>
      <c r="AZ295">
        <v>166</v>
      </c>
      <c r="BA295">
        <v>53</v>
      </c>
      <c r="BB295">
        <v>24</v>
      </c>
      <c r="BC295">
        <v>14</v>
      </c>
      <c r="BD295">
        <v>87</v>
      </c>
      <c r="BE295">
        <v>0</v>
      </c>
      <c r="BF295">
        <v>0</v>
      </c>
      <c r="BG295">
        <v>0</v>
      </c>
      <c r="BH295">
        <v>2</v>
      </c>
      <c r="BI295">
        <v>59</v>
      </c>
      <c r="BJ295">
        <v>1</v>
      </c>
      <c r="BK295">
        <v>3</v>
      </c>
      <c r="BL295">
        <v>3</v>
      </c>
      <c r="BM295">
        <v>0</v>
      </c>
      <c r="BN295">
        <v>0</v>
      </c>
      <c r="BO295" s="30">
        <f t="shared" si="59"/>
        <v>169</v>
      </c>
      <c r="BP295">
        <v>41</v>
      </c>
      <c r="BQ295" s="30">
        <f t="shared" si="60"/>
        <v>492</v>
      </c>
      <c r="BR295" s="24">
        <v>13606</v>
      </c>
      <c r="BS295" s="30">
        <f t="shared" si="102"/>
        <v>13606</v>
      </c>
      <c r="BT295" s="30">
        <v>0</v>
      </c>
      <c r="BU295" s="42">
        <v>39018</v>
      </c>
      <c r="BW295">
        <f t="shared" si="114"/>
        <v>164570</v>
      </c>
      <c r="BX295" s="25">
        <f t="shared" si="115"/>
        <v>0.16557595331180242</v>
      </c>
      <c r="BY295" s="44">
        <v>9731</v>
      </c>
      <c r="BZ295" s="39">
        <f t="shared" si="110"/>
        <v>3875</v>
      </c>
      <c r="CA295" s="39">
        <f t="shared" si="116"/>
        <v>91579</v>
      </c>
      <c r="CD295">
        <f t="shared" si="111"/>
        <v>37947</v>
      </c>
      <c r="CE295">
        <f t="shared" si="112"/>
        <v>20591</v>
      </c>
      <c r="CF295">
        <f t="shared" si="113"/>
        <v>7825</v>
      </c>
      <c r="CG295">
        <f t="shared" si="85"/>
        <v>6647</v>
      </c>
      <c r="CH295">
        <f t="shared" si="86"/>
        <v>6216</v>
      </c>
      <c r="CZ295" s="88">
        <v>38991</v>
      </c>
      <c r="DA295" s="6">
        <f t="shared" ref="DA295:DA358" si="117">AVERAGE(BS260:BS295)</f>
        <v>12183.75</v>
      </c>
      <c r="DB295" s="6">
        <f t="shared" si="84"/>
        <v>13714.166666666666</v>
      </c>
      <c r="DC295" s="90">
        <f t="shared" ref="DC295:DC358" si="118">BS295</f>
        <v>13606</v>
      </c>
    </row>
    <row r="296" spans="2:107" x14ac:dyDescent="0.3">
      <c r="B296" s="63">
        <v>39022</v>
      </c>
      <c r="C296" t="s">
        <v>441</v>
      </c>
      <c r="D296">
        <v>54</v>
      </c>
      <c r="E296">
        <v>218</v>
      </c>
      <c r="F296">
        <v>443</v>
      </c>
      <c r="G296">
        <v>40</v>
      </c>
      <c r="H296">
        <v>2292</v>
      </c>
      <c r="I296">
        <v>300</v>
      </c>
      <c r="J296">
        <v>57</v>
      </c>
      <c r="K296">
        <v>10</v>
      </c>
      <c r="L296">
        <v>456</v>
      </c>
      <c r="M296">
        <v>157</v>
      </c>
      <c r="N296">
        <v>168</v>
      </c>
      <c r="O296">
        <v>385</v>
      </c>
      <c r="P296">
        <v>249</v>
      </c>
      <c r="Q296">
        <v>83</v>
      </c>
      <c r="R296">
        <v>57</v>
      </c>
      <c r="S296">
        <v>98</v>
      </c>
      <c r="T296">
        <v>24</v>
      </c>
      <c r="U296">
        <v>77</v>
      </c>
      <c r="V296">
        <v>20</v>
      </c>
      <c r="W296">
        <v>85</v>
      </c>
      <c r="X296">
        <v>102</v>
      </c>
      <c r="Y296">
        <v>245</v>
      </c>
      <c r="Z296">
        <v>156</v>
      </c>
      <c r="AA296">
        <v>25</v>
      </c>
      <c r="AB296">
        <v>125</v>
      </c>
      <c r="AC296">
        <v>196</v>
      </c>
      <c r="AD296">
        <v>44</v>
      </c>
      <c r="AE296">
        <v>272</v>
      </c>
      <c r="AF296">
        <v>29</v>
      </c>
      <c r="AG296">
        <v>102</v>
      </c>
      <c r="AH296">
        <v>81</v>
      </c>
      <c r="AI296">
        <v>211</v>
      </c>
      <c r="AJ296">
        <v>171</v>
      </c>
      <c r="AK296">
        <v>41</v>
      </c>
      <c r="AL296">
        <v>168</v>
      </c>
      <c r="AM296">
        <v>48</v>
      </c>
      <c r="AN296">
        <v>1270</v>
      </c>
      <c r="AO296">
        <v>123</v>
      </c>
      <c r="AP296">
        <v>10</v>
      </c>
      <c r="AQ296">
        <v>57</v>
      </c>
      <c r="AR296">
        <v>33</v>
      </c>
      <c r="AS296">
        <v>195</v>
      </c>
      <c r="AT296">
        <v>525</v>
      </c>
      <c r="AU296">
        <v>198</v>
      </c>
      <c r="AV296">
        <v>19</v>
      </c>
      <c r="AW296">
        <v>206</v>
      </c>
      <c r="AX296">
        <v>1</v>
      </c>
      <c r="AY296">
        <v>12</v>
      </c>
      <c r="AZ296">
        <v>110</v>
      </c>
      <c r="BA296">
        <v>25</v>
      </c>
      <c r="BB296">
        <v>14</v>
      </c>
      <c r="BC296">
        <v>15</v>
      </c>
      <c r="BD296">
        <v>80</v>
      </c>
      <c r="BE296">
        <v>0</v>
      </c>
      <c r="BF296">
        <v>0</v>
      </c>
      <c r="BG296">
        <v>0</v>
      </c>
      <c r="BH296">
        <v>2</v>
      </c>
      <c r="BI296">
        <v>38</v>
      </c>
      <c r="BJ296">
        <v>1</v>
      </c>
      <c r="BK296">
        <v>0</v>
      </c>
      <c r="BL296">
        <v>0</v>
      </c>
      <c r="BM296">
        <v>0</v>
      </c>
      <c r="BN296">
        <v>0</v>
      </c>
      <c r="BO296" s="30">
        <f t="shared" si="59"/>
        <v>136</v>
      </c>
      <c r="BP296">
        <v>54</v>
      </c>
      <c r="BQ296" s="30">
        <f t="shared" si="60"/>
        <v>447</v>
      </c>
      <c r="BR296" s="24">
        <v>10724</v>
      </c>
      <c r="BS296" s="30">
        <f t="shared" si="102"/>
        <v>10724</v>
      </c>
      <c r="BT296" s="30">
        <v>0</v>
      </c>
      <c r="BU296" s="42">
        <v>39046</v>
      </c>
      <c r="BW296">
        <f t="shared" si="114"/>
        <v>164679</v>
      </c>
      <c r="BX296" s="25">
        <f t="shared" si="115"/>
        <v>0.1521089710851633</v>
      </c>
      <c r="BY296" s="44">
        <v>6906</v>
      </c>
      <c r="BZ296" s="39">
        <f t="shared" si="110"/>
        <v>3818</v>
      </c>
      <c r="CA296" s="39">
        <f t="shared" si="116"/>
        <v>92081</v>
      </c>
      <c r="CD296">
        <f t="shared" si="111"/>
        <v>37565</v>
      </c>
      <c r="CE296">
        <f t="shared" si="112"/>
        <v>20526</v>
      </c>
      <c r="CF296">
        <f t="shared" si="113"/>
        <v>7907</v>
      </c>
      <c r="CG296">
        <f t="shared" si="85"/>
        <v>6707</v>
      </c>
      <c r="CH296">
        <f t="shared" si="86"/>
        <v>6244</v>
      </c>
      <c r="CZ296" s="88">
        <v>39022</v>
      </c>
      <c r="DA296" s="6">
        <f t="shared" si="117"/>
        <v>12186.722222222223</v>
      </c>
      <c r="DB296" s="6">
        <f t="shared" si="84"/>
        <v>13723.25</v>
      </c>
      <c r="DC296" s="90">
        <f t="shared" si="118"/>
        <v>10724</v>
      </c>
    </row>
    <row r="297" spans="2:107" x14ac:dyDescent="0.3">
      <c r="B297" s="63">
        <v>39052</v>
      </c>
      <c r="C297" t="s">
        <v>442</v>
      </c>
      <c r="D297">
        <v>51</v>
      </c>
      <c r="E297">
        <v>279</v>
      </c>
      <c r="F297">
        <v>490</v>
      </c>
      <c r="G297">
        <v>56</v>
      </c>
      <c r="H297">
        <v>2734</v>
      </c>
      <c r="I297">
        <v>374</v>
      </c>
      <c r="J297">
        <v>59</v>
      </c>
      <c r="K297">
        <v>24</v>
      </c>
      <c r="L297">
        <v>705</v>
      </c>
      <c r="M297">
        <v>241</v>
      </c>
      <c r="N297">
        <v>222</v>
      </c>
      <c r="O297">
        <v>481</v>
      </c>
      <c r="P297">
        <v>264</v>
      </c>
      <c r="Q297">
        <v>121</v>
      </c>
      <c r="R297">
        <v>57</v>
      </c>
      <c r="S297">
        <v>96</v>
      </c>
      <c r="T297">
        <v>84</v>
      </c>
      <c r="U297">
        <v>77</v>
      </c>
      <c r="V297">
        <v>34</v>
      </c>
      <c r="W297">
        <v>106</v>
      </c>
      <c r="X297">
        <v>132</v>
      </c>
      <c r="Y297">
        <v>280</v>
      </c>
      <c r="Z297">
        <v>159</v>
      </c>
      <c r="AA297">
        <v>39</v>
      </c>
      <c r="AB297">
        <v>142</v>
      </c>
      <c r="AC297">
        <v>258</v>
      </c>
      <c r="AD297">
        <v>44</v>
      </c>
      <c r="AE297">
        <v>290</v>
      </c>
      <c r="AF297">
        <v>42</v>
      </c>
      <c r="AG297">
        <v>145</v>
      </c>
      <c r="AH297">
        <v>90</v>
      </c>
      <c r="AI297">
        <v>310</v>
      </c>
      <c r="AJ297">
        <v>235</v>
      </c>
      <c r="AK297">
        <v>32</v>
      </c>
      <c r="AL297">
        <v>212</v>
      </c>
      <c r="AM297">
        <v>90</v>
      </c>
      <c r="AN297">
        <v>1630</v>
      </c>
      <c r="AO297">
        <v>153</v>
      </c>
      <c r="AP297">
        <v>17</v>
      </c>
      <c r="AQ297">
        <v>57</v>
      </c>
      <c r="AR297">
        <v>53</v>
      </c>
      <c r="AS297">
        <v>256</v>
      </c>
      <c r="AT297">
        <v>610</v>
      </c>
      <c r="AU297">
        <v>268</v>
      </c>
      <c r="AV297">
        <v>29</v>
      </c>
      <c r="AW297">
        <v>234</v>
      </c>
      <c r="AX297">
        <v>0</v>
      </c>
      <c r="AY297">
        <v>19</v>
      </c>
      <c r="AZ297">
        <v>113</v>
      </c>
      <c r="BA297">
        <v>43</v>
      </c>
      <c r="BB297">
        <v>26</v>
      </c>
      <c r="BC297">
        <v>14</v>
      </c>
      <c r="BD297">
        <v>64</v>
      </c>
      <c r="BE297">
        <v>0</v>
      </c>
      <c r="BF297">
        <v>0</v>
      </c>
      <c r="BG297">
        <v>0</v>
      </c>
      <c r="BH297">
        <v>8</v>
      </c>
      <c r="BI297">
        <v>36</v>
      </c>
      <c r="BJ297">
        <v>0</v>
      </c>
      <c r="BK297">
        <v>0</v>
      </c>
      <c r="BL297">
        <v>2</v>
      </c>
      <c r="BM297">
        <v>0</v>
      </c>
      <c r="BN297">
        <v>0</v>
      </c>
      <c r="BO297" s="30">
        <f t="shared" si="59"/>
        <v>124</v>
      </c>
      <c r="BP297">
        <v>63</v>
      </c>
      <c r="BQ297" s="30">
        <f t="shared" si="60"/>
        <v>535</v>
      </c>
      <c r="BR297" s="24">
        <v>13285</v>
      </c>
      <c r="BS297" s="30">
        <f t="shared" si="102"/>
        <v>13285</v>
      </c>
      <c r="BT297" s="30">
        <v>0</v>
      </c>
      <c r="BU297" s="42">
        <v>39081</v>
      </c>
      <c r="BW297">
        <f t="shared" si="114"/>
        <v>164127</v>
      </c>
      <c r="BX297" s="25">
        <f t="shared" si="115"/>
        <v>0.10886881557701011</v>
      </c>
      <c r="BY297" s="44">
        <v>6406</v>
      </c>
      <c r="BZ297" s="39">
        <f t="shared" si="110"/>
        <v>6879</v>
      </c>
      <c r="CA297" s="39">
        <f t="shared" si="116"/>
        <v>90412</v>
      </c>
      <c r="CD297">
        <f t="shared" si="111"/>
        <v>36884</v>
      </c>
      <c r="CE297">
        <f t="shared" si="112"/>
        <v>20272</v>
      </c>
      <c r="CF297">
        <f t="shared" si="113"/>
        <v>7840</v>
      </c>
      <c r="CG297">
        <f t="shared" si="85"/>
        <v>6648</v>
      </c>
      <c r="CH297">
        <f t="shared" si="86"/>
        <v>6192</v>
      </c>
      <c r="CZ297" s="88">
        <v>39052</v>
      </c>
      <c r="DA297" s="6">
        <f t="shared" si="117"/>
        <v>12335.416666666666</v>
      </c>
      <c r="DB297" s="6">
        <f t="shared" si="84"/>
        <v>13677.25</v>
      </c>
      <c r="DC297" s="90">
        <f t="shared" si="118"/>
        <v>13285</v>
      </c>
    </row>
    <row r="298" spans="2:107" x14ac:dyDescent="0.3">
      <c r="B298" s="63">
        <v>39083</v>
      </c>
      <c r="C298" t="s">
        <v>443</v>
      </c>
      <c r="D298">
        <v>57</v>
      </c>
      <c r="E298">
        <v>232</v>
      </c>
      <c r="F298">
        <v>429</v>
      </c>
      <c r="G298">
        <v>48</v>
      </c>
      <c r="H298">
        <v>2398</v>
      </c>
      <c r="I298">
        <v>292</v>
      </c>
      <c r="J298">
        <v>57</v>
      </c>
      <c r="K298">
        <v>10</v>
      </c>
      <c r="L298">
        <v>595</v>
      </c>
      <c r="M298">
        <v>206</v>
      </c>
      <c r="N298">
        <v>214</v>
      </c>
      <c r="O298">
        <v>430</v>
      </c>
      <c r="P298">
        <v>221</v>
      </c>
      <c r="Q298">
        <v>97</v>
      </c>
      <c r="R298">
        <v>53</v>
      </c>
      <c r="S298">
        <v>90</v>
      </c>
      <c r="T298">
        <v>39</v>
      </c>
      <c r="U298">
        <v>66</v>
      </c>
      <c r="V298">
        <v>40</v>
      </c>
      <c r="W298">
        <v>88</v>
      </c>
      <c r="X298">
        <v>124</v>
      </c>
      <c r="Y298">
        <v>222</v>
      </c>
      <c r="Z298">
        <v>142</v>
      </c>
      <c r="AA298">
        <v>29</v>
      </c>
      <c r="AB298">
        <v>114</v>
      </c>
      <c r="AC298">
        <v>219</v>
      </c>
      <c r="AD298">
        <v>47</v>
      </c>
      <c r="AE298">
        <v>285</v>
      </c>
      <c r="AF298">
        <v>25</v>
      </c>
      <c r="AG298">
        <v>119</v>
      </c>
      <c r="AH298">
        <v>90</v>
      </c>
      <c r="AI298">
        <v>206</v>
      </c>
      <c r="AJ298">
        <v>208</v>
      </c>
      <c r="AK298">
        <v>30</v>
      </c>
      <c r="AL298">
        <v>157</v>
      </c>
      <c r="AM298">
        <v>89</v>
      </c>
      <c r="AN298">
        <v>1380</v>
      </c>
      <c r="AO298">
        <v>149</v>
      </c>
      <c r="AP298">
        <v>19</v>
      </c>
      <c r="AQ298">
        <v>55</v>
      </c>
      <c r="AR298">
        <v>35</v>
      </c>
      <c r="AS298">
        <v>259</v>
      </c>
      <c r="AT298">
        <v>527</v>
      </c>
      <c r="AU298">
        <v>204</v>
      </c>
      <c r="AV298">
        <v>8</v>
      </c>
      <c r="AW298">
        <v>206</v>
      </c>
      <c r="AX298">
        <v>3</v>
      </c>
      <c r="AY298">
        <v>15</v>
      </c>
      <c r="AZ298">
        <v>105</v>
      </c>
      <c r="BA298">
        <v>44</v>
      </c>
      <c r="BB298">
        <v>19</v>
      </c>
      <c r="BC298">
        <v>11</v>
      </c>
      <c r="BD298">
        <v>82</v>
      </c>
      <c r="BE298">
        <v>0</v>
      </c>
      <c r="BF298">
        <v>0</v>
      </c>
      <c r="BG298">
        <v>1</v>
      </c>
      <c r="BH298">
        <v>3</v>
      </c>
      <c r="BI298">
        <v>39</v>
      </c>
      <c r="BJ298">
        <v>0</v>
      </c>
      <c r="BK298">
        <v>0</v>
      </c>
      <c r="BL298">
        <v>3</v>
      </c>
      <c r="BM298">
        <v>0</v>
      </c>
      <c r="BN298">
        <v>0</v>
      </c>
      <c r="BO298" s="30">
        <f t="shared" si="59"/>
        <v>139</v>
      </c>
      <c r="BP298">
        <v>50</v>
      </c>
      <c r="BQ298" s="30">
        <f t="shared" si="60"/>
        <v>383</v>
      </c>
      <c r="BR298" s="24">
        <v>11368</v>
      </c>
      <c r="BS298" s="30">
        <f t="shared" si="102"/>
        <v>11368</v>
      </c>
      <c r="BT298" s="30">
        <v>0</v>
      </c>
      <c r="BU298" s="42">
        <v>39109</v>
      </c>
      <c r="BW298">
        <f t="shared" si="114"/>
        <v>163271</v>
      </c>
      <c r="BX298" s="25">
        <f t="shared" si="115"/>
        <v>0.10064648344018168</v>
      </c>
      <c r="BY298" s="44">
        <v>5608</v>
      </c>
      <c r="BZ298" s="39">
        <f t="shared" ref="BZ298:BZ303" si="119">BR298-BY298</f>
        <v>5760</v>
      </c>
      <c r="CA298" s="39">
        <f t="shared" si="116"/>
        <v>91004</v>
      </c>
      <c r="CD298">
        <f t="shared" ref="CD298:CD303" si="120">SUM(H287:H298)</f>
        <v>36321</v>
      </c>
      <c r="CE298">
        <f t="shared" ref="CE298:CE303" si="121">SUM(AN287:AN298)</f>
        <v>19984</v>
      </c>
      <c r="CF298">
        <f t="shared" ref="CF298:CF303" si="122">SUM(AT287:AT298)</f>
        <v>7789</v>
      </c>
      <c r="CG298">
        <f t="shared" si="85"/>
        <v>6597</v>
      </c>
      <c r="CH298">
        <f t="shared" si="86"/>
        <v>6151</v>
      </c>
      <c r="CZ298" s="88">
        <v>39083</v>
      </c>
      <c r="DA298" s="6">
        <f t="shared" si="117"/>
        <v>12356.027777777777</v>
      </c>
      <c r="DB298" s="6">
        <f t="shared" si="84"/>
        <v>13605.916666666666</v>
      </c>
      <c r="DC298" s="90">
        <f t="shared" si="118"/>
        <v>11368</v>
      </c>
    </row>
    <row r="299" spans="2:107" x14ac:dyDescent="0.3">
      <c r="B299" s="63">
        <v>39114</v>
      </c>
      <c r="C299" t="s">
        <v>444</v>
      </c>
      <c r="D299">
        <v>69</v>
      </c>
      <c r="E299">
        <v>272</v>
      </c>
      <c r="F299">
        <v>420</v>
      </c>
      <c r="G299">
        <v>47</v>
      </c>
      <c r="H299">
        <v>2367</v>
      </c>
      <c r="I299">
        <v>256</v>
      </c>
      <c r="J299">
        <v>49</v>
      </c>
      <c r="K299">
        <v>7</v>
      </c>
      <c r="L299">
        <v>571</v>
      </c>
      <c r="M299">
        <v>210</v>
      </c>
      <c r="N299">
        <v>178</v>
      </c>
      <c r="O299">
        <v>418</v>
      </c>
      <c r="P299">
        <v>232</v>
      </c>
      <c r="Q299">
        <v>105</v>
      </c>
      <c r="R299">
        <v>55</v>
      </c>
      <c r="S299">
        <v>98</v>
      </c>
      <c r="T299">
        <v>49</v>
      </c>
      <c r="U299">
        <v>64</v>
      </c>
      <c r="V299">
        <v>27</v>
      </c>
      <c r="W299">
        <v>92</v>
      </c>
      <c r="X299">
        <v>87</v>
      </c>
      <c r="Y299">
        <v>209</v>
      </c>
      <c r="Z299">
        <v>125</v>
      </c>
      <c r="AA299">
        <v>32</v>
      </c>
      <c r="AB299">
        <v>115</v>
      </c>
      <c r="AC299">
        <v>204</v>
      </c>
      <c r="AD299">
        <v>50</v>
      </c>
      <c r="AE299">
        <v>282</v>
      </c>
      <c r="AF299">
        <v>22</v>
      </c>
      <c r="AG299">
        <v>118</v>
      </c>
      <c r="AH299">
        <v>93</v>
      </c>
      <c r="AI299">
        <v>219</v>
      </c>
      <c r="AJ299">
        <v>183</v>
      </c>
      <c r="AK299">
        <v>40</v>
      </c>
      <c r="AL299">
        <v>144</v>
      </c>
      <c r="AM299">
        <v>81</v>
      </c>
      <c r="AN299">
        <v>1414</v>
      </c>
      <c r="AO299">
        <v>173</v>
      </c>
      <c r="AP299">
        <v>24</v>
      </c>
      <c r="AQ299">
        <v>68</v>
      </c>
      <c r="AR299">
        <v>40</v>
      </c>
      <c r="AS299">
        <v>198</v>
      </c>
      <c r="AT299">
        <v>546</v>
      </c>
      <c r="AU299">
        <v>196</v>
      </c>
      <c r="AV299">
        <v>15</v>
      </c>
      <c r="AW299">
        <v>175</v>
      </c>
      <c r="AX299">
        <v>6</v>
      </c>
      <c r="AY299">
        <v>12</v>
      </c>
      <c r="AZ299">
        <v>93</v>
      </c>
      <c r="BA299">
        <v>37</v>
      </c>
      <c r="BB299">
        <v>10</v>
      </c>
      <c r="BC299">
        <v>14</v>
      </c>
      <c r="BD299">
        <v>79</v>
      </c>
      <c r="BE299">
        <v>0</v>
      </c>
      <c r="BF299">
        <v>0</v>
      </c>
      <c r="BG299">
        <v>0</v>
      </c>
      <c r="BH299">
        <v>1</v>
      </c>
      <c r="BI299">
        <v>28</v>
      </c>
      <c r="BJ299">
        <v>0</v>
      </c>
      <c r="BK299">
        <v>1</v>
      </c>
      <c r="BL299">
        <v>2</v>
      </c>
      <c r="BM299">
        <v>0</v>
      </c>
      <c r="BN299">
        <v>0</v>
      </c>
      <c r="BO299" s="30">
        <f t="shared" ref="BO299:BO356" si="123">SUM(BC299:BN299)</f>
        <v>125</v>
      </c>
      <c r="BP299">
        <v>63</v>
      </c>
      <c r="BQ299" s="30">
        <f t="shared" ref="BQ299:BQ356" si="124">BR299-SUM(D299:BN299,BP299)</f>
        <v>452</v>
      </c>
      <c r="BR299" s="24">
        <v>11237</v>
      </c>
      <c r="BS299" s="30">
        <f t="shared" si="102"/>
        <v>11237</v>
      </c>
      <c r="BT299" s="30">
        <v>0</v>
      </c>
      <c r="BU299" s="42">
        <v>39137</v>
      </c>
      <c r="BW299">
        <f t="shared" si="114"/>
        <v>162273</v>
      </c>
      <c r="BX299" s="25">
        <f t="shared" si="115"/>
        <v>7.6480655946505438E-2</v>
      </c>
      <c r="BY299" s="44">
        <v>4825</v>
      </c>
      <c r="BZ299" s="39">
        <f t="shared" si="119"/>
        <v>6412</v>
      </c>
      <c r="CA299" s="39">
        <f t="shared" si="116"/>
        <v>89443</v>
      </c>
      <c r="CD299">
        <f t="shared" si="120"/>
        <v>35752</v>
      </c>
      <c r="CE299">
        <f t="shared" si="121"/>
        <v>19752</v>
      </c>
      <c r="CF299">
        <f t="shared" si="122"/>
        <v>7799</v>
      </c>
      <c r="CG299">
        <f t="shared" si="85"/>
        <v>6554</v>
      </c>
      <c r="CH299">
        <f t="shared" si="86"/>
        <v>6048</v>
      </c>
      <c r="CZ299" s="88">
        <v>39114</v>
      </c>
      <c r="DA299" s="6">
        <f t="shared" si="117"/>
        <v>12409.805555555555</v>
      </c>
      <c r="DB299" s="6">
        <f t="shared" si="84"/>
        <v>13522.75</v>
      </c>
      <c r="DC299" s="90">
        <f t="shared" si="118"/>
        <v>11237</v>
      </c>
    </row>
    <row r="300" spans="2:107" x14ac:dyDescent="0.3">
      <c r="B300" s="63">
        <v>39142</v>
      </c>
      <c r="C300" t="s">
        <v>445</v>
      </c>
      <c r="D300">
        <v>63</v>
      </c>
      <c r="E300">
        <v>330</v>
      </c>
      <c r="F300">
        <v>590</v>
      </c>
      <c r="G300">
        <v>72</v>
      </c>
      <c r="H300">
        <v>2913</v>
      </c>
      <c r="I300">
        <v>365</v>
      </c>
      <c r="J300">
        <v>49</v>
      </c>
      <c r="K300">
        <v>19</v>
      </c>
      <c r="L300">
        <v>822</v>
      </c>
      <c r="M300">
        <v>223</v>
      </c>
      <c r="N300">
        <v>217</v>
      </c>
      <c r="O300">
        <v>526</v>
      </c>
      <c r="P300">
        <v>293</v>
      </c>
      <c r="Q300">
        <v>143</v>
      </c>
      <c r="R300">
        <v>66</v>
      </c>
      <c r="S300">
        <v>121</v>
      </c>
      <c r="T300">
        <v>67</v>
      </c>
      <c r="U300">
        <v>88</v>
      </c>
      <c r="V300">
        <v>40</v>
      </c>
      <c r="W300">
        <v>93</v>
      </c>
      <c r="X300">
        <v>149</v>
      </c>
      <c r="Y300">
        <v>289</v>
      </c>
      <c r="Z300">
        <v>143</v>
      </c>
      <c r="AA300">
        <v>42</v>
      </c>
      <c r="AB300">
        <v>137</v>
      </c>
      <c r="AC300">
        <v>269</v>
      </c>
      <c r="AD300">
        <v>58</v>
      </c>
      <c r="AE300">
        <v>355</v>
      </c>
      <c r="AF300">
        <v>26</v>
      </c>
      <c r="AG300">
        <v>186</v>
      </c>
      <c r="AH300">
        <v>115</v>
      </c>
      <c r="AI300">
        <v>250</v>
      </c>
      <c r="AJ300">
        <v>298</v>
      </c>
      <c r="AK300">
        <v>35</v>
      </c>
      <c r="AL300">
        <v>210</v>
      </c>
      <c r="AM300">
        <v>98</v>
      </c>
      <c r="AN300">
        <v>1827</v>
      </c>
      <c r="AO300">
        <v>161</v>
      </c>
      <c r="AP300">
        <v>30</v>
      </c>
      <c r="AQ300">
        <v>56</v>
      </c>
      <c r="AR300">
        <v>40</v>
      </c>
      <c r="AS300">
        <v>200</v>
      </c>
      <c r="AT300">
        <v>678</v>
      </c>
      <c r="AU300">
        <v>296</v>
      </c>
      <c r="AV300">
        <v>16</v>
      </c>
      <c r="AW300">
        <v>268</v>
      </c>
      <c r="AX300">
        <v>11</v>
      </c>
      <c r="AY300">
        <v>14</v>
      </c>
      <c r="AZ300">
        <v>134</v>
      </c>
      <c r="BA300">
        <v>48</v>
      </c>
      <c r="BB300">
        <v>15</v>
      </c>
      <c r="BC300">
        <v>10</v>
      </c>
      <c r="BD300">
        <v>89</v>
      </c>
      <c r="BE300">
        <v>0</v>
      </c>
      <c r="BF300">
        <v>0</v>
      </c>
      <c r="BG300">
        <v>0</v>
      </c>
      <c r="BH300">
        <v>1</v>
      </c>
      <c r="BI300">
        <v>45</v>
      </c>
      <c r="BJ300">
        <v>0</v>
      </c>
      <c r="BK300">
        <v>0</v>
      </c>
      <c r="BL300">
        <v>1</v>
      </c>
      <c r="BM300">
        <v>1</v>
      </c>
      <c r="BN300">
        <v>1</v>
      </c>
      <c r="BO300" s="30">
        <f t="shared" si="123"/>
        <v>148</v>
      </c>
      <c r="BP300">
        <v>71</v>
      </c>
      <c r="BQ300" s="30">
        <f t="shared" si="124"/>
        <v>592</v>
      </c>
      <c r="BR300" s="24">
        <v>14365</v>
      </c>
      <c r="BS300" s="30">
        <f t="shared" ref="BS300:BS309" si="125">SUM(D300:BQ300)-BO300</f>
        <v>14365</v>
      </c>
      <c r="BT300" s="30">
        <v>0</v>
      </c>
      <c r="BU300" s="42">
        <v>39172</v>
      </c>
      <c r="BW300">
        <f t="shared" ref="BW300:BW305" si="126">SUM(BR289:BR300)</f>
        <v>161140</v>
      </c>
      <c r="BX300" s="25">
        <f t="shared" ref="BX300:BX305" si="127">(BW300/BW288)-1</f>
        <v>3.4314543563936928E-2</v>
      </c>
      <c r="BY300" s="44">
        <v>4927</v>
      </c>
      <c r="BZ300" s="39">
        <f t="shared" si="119"/>
        <v>9438</v>
      </c>
      <c r="CA300" s="39">
        <f t="shared" ref="CA300:CA305" si="128">SUM(BZ289:BZ300)</f>
        <v>88361</v>
      </c>
      <c r="CD300">
        <f t="shared" si="120"/>
        <v>35025</v>
      </c>
      <c r="CE300">
        <f t="shared" si="121"/>
        <v>19547</v>
      </c>
      <c r="CF300">
        <f t="shared" si="122"/>
        <v>7737</v>
      </c>
      <c r="CG300">
        <f t="shared" si="85"/>
        <v>6487</v>
      </c>
      <c r="CH300">
        <f t="shared" si="86"/>
        <v>5989</v>
      </c>
      <c r="CZ300" s="88">
        <v>39142</v>
      </c>
      <c r="DA300" s="6">
        <f t="shared" si="117"/>
        <v>12540.611111111111</v>
      </c>
      <c r="DB300" s="6">
        <f t="shared" si="84"/>
        <v>13428.333333333334</v>
      </c>
      <c r="DC300" s="90">
        <f t="shared" si="118"/>
        <v>14365</v>
      </c>
    </row>
    <row r="301" spans="2:107" x14ac:dyDescent="0.3">
      <c r="B301" s="63">
        <v>39173</v>
      </c>
      <c r="C301" t="s">
        <v>446</v>
      </c>
      <c r="D301">
        <v>64</v>
      </c>
      <c r="E301">
        <v>249</v>
      </c>
      <c r="F301">
        <v>453</v>
      </c>
      <c r="G301">
        <v>77</v>
      </c>
      <c r="H301">
        <v>2321</v>
      </c>
      <c r="I301">
        <v>272</v>
      </c>
      <c r="J301">
        <v>48</v>
      </c>
      <c r="K301">
        <v>7</v>
      </c>
      <c r="L301">
        <v>689</v>
      </c>
      <c r="M301">
        <v>205</v>
      </c>
      <c r="N301">
        <v>187</v>
      </c>
      <c r="O301">
        <v>413</v>
      </c>
      <c r="P301">
        <v>206</v>
      </c>
      <c r="Q301">
        <v>93</v>
      </c>
      <c r="R301">
        <v>58</v>
      </c>
      <c r="S301">
        <v>100</v>
      </c>
      <c r="T301">
        <v>47</v>
      </c>
      <c r="U301">
        <v>68</v>
      </c>
      <c r="V301">
        <v>25</v>
      </c>
      <c r="W301">
        <v>93</v>
      </c>
      <c r="X301">
        <v>111</v>
      </c>
      <c r="Y301">
        <v>250</v>
      </c>
      <c r="Z301">
        <v>131</v>
      </c>
      <c r="AA301">
        <v>28</v>
      </c>
      <c r="AB301">
        <v>129</v>
      </c>
      <c r="AC301">
        <v>222</v>
      </c>
      <c r="AD301">
        <v>40</v>
      </c>
      <c r="AE301">
        <v>274</v>
      </c>
      <c r="AF301">
        <v>27</v>
      </c>
      <c r="AG301">
        <v>140</v>
      </c>
      <c r="AH301">
        <v>104</v>
      </c>
      <c r="AI301">
        <v>248</v>
      </c>
      <c r="AJ301">
        <v>234</v>
      </c>
      <c r="AK301">
        <v>23</v>
      </c>
      <c r="AL301">
        <v>149</v>
      </c>
      <c r="AM301">
        <v>72</v>
      </c>
      <c r="AN301">
        <v>1368</v>
      </c>
      <c r="AO301">
        <v>139</v>
      </c>
      <c r="AP301">
        <v>13</v>
      </c>
      <c r="AQ301">
        <v>52</v>
      </c>
      <c r="AR301">
        <v>37</v>
      </c>
      <c r="AS301">
        <v>143</v>
      </c>
      <c r="AT301">
        <v>506</v>
      </c>
      <c r="AU301">
        <v>227</v>
      </c>
      <c r="AV301">
        <v>22</v>
      </c>
      <c r="AW301">
        <v>201</v>
      </c>
      <c r="AX301">
        <v>7</v>
      </c>
      <c r="AY301">
        <v>9</v>
      </c>
      <c r="AZ301">
        <v>125</v>
      </c>
      <c r="BA301">
        <v>41</v>
      </c>
      <c r="BB301">
        <v>15</v>
      </c>
      <c r="BC301">
        <v>12</v>
      </c>
      <c r="BD301">
        <v>64</v>
      </c>
      <c r="BE301">
        <v>0</v>
      </c>
      <c r="BF301">
        <v>0</v>
      </c>
      <c r="BG301">
        <v>1</v>
      </c>
      <c r="BH301">
        <v>0</v>
      </c>
      <c r="BI301">
        <v>38</v>
      </c>
      <c r="BJ301">
        <v>0</v>
      </c>
      <c r="BK301">
        <v>3</v>
      </c>
      <c r="BL301">
        <v>1</v>
      </c>
      <c r="BM301">
        <v>0</v>
      </c>
      <c r="BN301">
        <v>1</v>
      </c>
      <c r="BO301" s="30">
        <f t="shared" si="123"/>
        <v>120</v>
      </c>
      <c r="BP301">
        <v>62</v>
      </c>
      <c r="BQ301" s="30">
        <f t="shared" si="124"/>
        <v>484</v>
      </c>
      <c r="BR301" s="24">
        <v>11428</v>
      </c>
      <c r="BS301" s="30">
        <f t="shared" si="125"/>
        <v>11428</v>
      </c>
      <c r="BT301" s="30">
        <v>0</v>
      </c>
      <c r="BU301" s="42">
        <v>39200</v>
      </c>
      <c r="BW301">
        <f t="shared" si="126"/>
        <v>160860</v>
      </c>
      <c r="BX301" s="25">
        <f t="shared" si="127"/>
        <v>3.7913591080369624E-2</v>
      </c>
      <c r="BY301" s="44">
        <v>4219</v>
      </c>
      <c r="BZ301" s="39">
        <f t="shared" si="119"/>
        <v>7209</v>
      </c>
      <c r="CA301" s="39">
        <f t="shared" si="128"/>
        <v>88757</v>
      </c>
      <c r="CD301">
        <f t="shared" si="120"/>
        <v>34534</v>
      </c>
      <c r="CE301">
        <f t="shared" si="121"/>
        <v>19412</v>
      </c>
      <c r="CF301">
        <f t="shared" si="122"/>
        <v>7685</v>
      </c>
      <c r="CG301">
        <f t="shared" si="85"/>
        <v>6430</v>
      </c>
      <c r="CH301">
        <f t="shared" si="86"/>
        <v>5937</v>
      </c>
      <c r="CZ301" s="88">
        <v>39173</v>
      </c>
      <c r="DA301" s="6">
        <f t="shared" si="117"/>
        <v>12603.694444444445</v>
      </c>
      <c r="DB301" s="6">
        <f t="shared" si="84"/>
        <v>13405</v>
      </c>
      <c r="DC301" s="90">
        <f t="shared" si="118"/>
        <v>11428</v>
      </c>
    </row>
    <row r="302" spans="2:107" x14ac:dyDescent="0.3">
      <c r="B302" s="63">
        <v>39203</v>
      </c>
      <c r="C302" t="s">
        <v>447</v>
      </c>
      <c r="D302">
        <v>52</v>
      </c>
      <c r="E302">
        <v>232</v>
      </c>
      <c r="F302">
        <v>374</v>
      </c>
      <c r="G302">
        <v>67</v>
      </c>
      <c r="H302">
        <v>2072</v>
      </c>
      <c r="I302">
        <v>242</v>
      </c>
      <c r="J302">
        <v>27</v>
      </c>
      <c r="K302">
        <v>15</v>
      </c>
      <c r="L302">
        <v>503</v>
      </c>
      <c r="M302">
        <v>188</v>
      </c>
      <c r="N302">
        <v>194</v>
      </c>
      <c r="O302">
        <v>399</v>
      </c>
      <c r="P302">
        <v>184</v>
      </c>
      <c r="Q302">
        <v>85</v>
      </c>
      <c r="R302">
        <v>52</v>
      </c>
      <c r="S302">
        <v>82</v>
      </c>
      <c r="T302">
        <v>32</v>
      </c>
      <c r="U302">
        <v>63</v>
      </c>
      <c r="V302">
        <v>40</v>
      </c>
      <c r="W302">
        <v>78</v>
      </c>
      <c r="X302">
        <v>74</v>
      </c>
      <c r="Y302">
        <v>187</v>
      </c>
      <c r="Z302">
        <v>127</v>
      </c>
      <c r="AA302">
        <v>21</v>
      </c>
      <c r="AB302">
        <v>106</v>
      </c>
      <c r="AC302">
        <v>210</v>
      </c>
      <c r="AD302">
        <v>46</v>
      </c>
      <c r="AE302">
        <v>252</v>
      </c>
      <c r="AF302">
        <v>27</v>
      </c>
      <c r="AG302">
        <v>149</v>
      </c>
      <c r="AH302">
        <v>83</v>
      </c>
      <c r="AI302">
        <v>216</v>
      </c>
      <c r="AJ302">
        <v>178</v>
      </c>
      <c r="AK302">
        <v>25</v>
      </c>
      <c r="AL302">
        <v>158</v>
      </c>
      <c r="AM302">
        <v>88</v>
      </c>
      <c r="AN302">
        <v>1297</v>
      </c>
      <c r="AO302">
        <v>134</v>
      </c>
      <c r="AP302">
        <v>6</v>
      </c>
      <c r="AQ302">
        <v>48</v>
      </c>
      <c r="AR302">
        <v>27</v>
      </c>
      <c r="AS302">
        <v>117</v>
      </c>
      <c r="AT302">
        <v>493</v>
      </c>
      <c r="AU302">
        <v>174</v>
      </c>
      <c r="AV302">
        <v>17</v>
      </c>
      <c r="AW302">
        <v>164</v>
      </c>
      <c r="AX302">
        <v>13</v>
      </c>
      <c r="AY302">
        <v>7</v>
      </c>
      <c r="AZ302">
        <v>117</v>
      </c>
      <c r="BA302">
        <v>39</v>
      </c>
      <c r="BB302">
        <v>15</v>
      </c>
      <c r="BC302">
        <v>13</v>
      </c>
      <c r="BD302">
        <v>71</v>
      </c>
      <c r="BE302">
        <v>0</v>
      </c>
      <c r="BF302">
        <v>0</v>
      </c>
      <c r="BG302">
        <v>1</v>
      </c>
      <c r="BH302">
        <v>3</v>
      </c>
      <c r="BI302">
        <v>36</v>
      </c>
      <c r="BJ302">
        <v>0</v>
      </c>
      <c r="BK302">
        <v>1</v>
      </c>
      <c r="BL302">
        <v>0</v>
      </c>
      <c r="BM302">
        <v>1</v>
      </c>
      <c r="BN302">
        <v>0</v>
      </c>
      <c r="BO302" s="30">
        <f t="shared" si="123"/>
        <v>126</v>
      </c>
      <c r="BP302">
        <v>40</v>
      </c>
      <c r="BQ302" s="30">
        <f t="shared" si="124"/>
        <v>387</v>
      </c>
      <c r="BR302" s="24">
        <v>10149</v>
      </c>
      <c r="BS302" s="30">
        <f t="shared" si="125"/>
        <v>10149</v>
      </c>
      <c r="BT302" s="30">
        <v>0</v>
      </c>
      <c r="BU302" s="43">
        <v>39228</v>
      </c>
      <c r="BW302">
        <f t="shared" si="126"/>
        <v>159633</v>
      </c>
      <c r="BX302" s="25">
        <f t="shared" si="127"/>
        <v>1.9035946147806238E-2</v>
      </c>
      <c r="BY302" s="44">
        <v>5964</v>
      </c>
      <c r="BZ302" s="39">
        <f t="shared" si="119"/>
        <v>4185</v>
      </c>
      <c r="CA302" s="39">
        <f t="shared" si="128"/>
        <v>88368</v>
      </c>
      <c r="CD302">
        <f t="shared" si="120"/>
        <v>34022</v>
      </c>
      <c r="CE302">
        <f t="shared" si="121"/>
        <v>19296</v>
      </c>
      <c r="CF302">
        <f t="shared" si="122"/>
        <v>7654</v>
      </c>
      <c r="CG302">
        <f t="shared" si="85"/>
        <v>6353</v>
      </c>
      <c r="CH302">
        <f t="shared" si="86"/>
        <v>5858</v>
      </c>
      <c r="CZ302" s="88">
        <v>39203</v>
      </c>
      <c r="DA302" s="6">
        <f t="shared" si="117"/>
        <v>12567.055555555555</v>
      </c>
      <c r="DB302" s="6">
        <f t="shared" si="84"/>
        <v>13302.75</v>
      </c>
      <c r="DC302" s="90">
        <f t="shared" si="118"/>
        <v>10149</v>
      </c>
    </row>
    <row r="303" spans="2:107" x14ac:dyDescent="0.3">
      <c r="B303" s="63">
        <v>39234</v>
      </c>
      <c r="C303" t="s">
        <v>448</v>
      </c>
      <c r="D303">
        <v>74</v>
      </c>
      <c r="E303">
        <v>290</v>
      </c>
      <c r="F303">
        <v>581</v>
      </c>
      <c r="G303">
        <v>65</v>
      </c>
      <c r="H303">
        <v>2603</v>
      </c>
      <c r="I303">
        <v>357</v>
      </c>
      <c r="J303">
        <v>46</v>
      </c>
      <c r="K303">
        <v>11</v>
      </c>
      <c r="L303">
        <v>501</v>
      </c>
      <c r="M303">
        <v>207</v>
      </c>
      <c r="N303">
        <v>229</v>
      </c>
      <c r="O303">
        <v>515</v>
      </c>
      <c r="P303">
        <v>254</v>
      </c>
      <c r="Q303">
        <v>126</v>
      </c>
      <c r="R303">
        <v>84</v>
      </c>
      <c r="S303">
        <v>111</v>
      </c>
      <c r="T303">
        <v>59</v>
      </c>
      <c r="U303">
        <v>76</v>
      </c>
      <c r="V303">
        <v>33</v>
      </c>
      <c r="W303">
        <v>105</v>
      </c>
      <c r="X303">
        <v>126</v>
      </c>
      <c r="Y303">
        <v>214</v>
      </c>
      <c r="Z303">
        <v>171</v>
      </c>
      <c r="AA303">
        <v>41</v>
      </c>
      <c r="AB303">
        <v>115</v>
      </c>
      <c r="AC303">
        <v>255</v>
      </c>
      <c r="AD303">
        <v>67</v>
      </c>
      <c r="AE303">
        <v>317</v>
      </c>
      <c r="AF303">
        <v>32</v>
      </c>
      <c r="AG303">
        <v>135</v>
      </c>
      <c r="AH303">
        <v>120</v>
      </c>
      <c r="AI303">
        <v>224</v>
      </c>
      <c r="AJ303">
        <v>257</v>
      </c>
      <c r="AK303">
        <v>43</v>
      </c>
      <c r="AL303">
        <v>191</v>
      </c>
      <c r="AM303">
        <v>97</v>
      </c>
      <c r="AN303">
        <v>1607</v>
      </c>
      <c r="AO303">
        <v>151</v>
      </c>
      <c r="AP303">
        <v>10</v>
      </c>
      <c r="AQ303">
        <v>63</v>
      </c>
      <c r="AR303">
        <v>50</v>
      </c>
      <c r="AS303">
        <v>170</v>
      </c>
      <c r="AT303">
        <v>609</v>
      </c>
      <c r="AU303">
        <v>264</v>
      </c>
      <c r="AV303">
        <v>28</v>
      </c>
      <c r="AW303">
        <v>232</v>
      </c>
      <c r="AX303">
        <v>19</v>
      </c>
      <c r="AY303">
        <v>15</v>
      </c>
      <c r="AZ303">
        <v>161</v>
      </c>
      <c r="BA303">
        <v>66</v>
      </c>
      <c r="BB303">
        <v>16</v>
      </c>
      <c r="BC303">
        <v>13</v>
      </c>
      <c r="BD303">
        <v>83</v>
      </c>
      <c r="BE303">
        <v>0</v>
      </c>
      <c r="BF303">
        <v>0</v>
      </c>
      <c r="BG303">
        <v>0</v>
      </c>
      <c r="BH303">
        <v>0</v>
      </c>
      <c r="BI303">
        <v>43</v>
      </c>
      <c r="BJ303">
        <v>0</v>
      </c>
      <c r="BK303">
        <v>2</v>
      </c>
      <c r="BL303">
        <v>6</v>
      </c>
      <c r="BM303">
        <v>0</v>
      </c>
      <c r="BN303">
        <v>0</v>
      </c>
      <c r="BO303" s="30">
        <f t="shared" si="123"/>
        <v>147</v>
      </c>
      <c r="BP303">
        <v>101</v>
      </c>
      <c r="BQ303" s="30">
        <f t="shared" si="124"/>
        <v>352</v>
      </c>
      <c r="BR303" s="24">
        <v>12793</v>
      </c>
      <c r="BS303" s="30">
        <f t="shared" si="125"/>
        <v>12793</v>
      </c>
      <c r="BT303" s="30">
        <v>0</v>
      </c>
      <c r="BU303" s="43">
        <v>39263</v>
      </c>
      <c r="BW303">
        <f t="shared" si="126"/>
        <v>159724</v>
      </c>
      <c r="BX303" s="25">
        <f t="shared" si="127"/>
        <v>6.845774656765613E-3</v>
      </c>
      <c r="BY303" s="44">
        <v>5956</v>
      </c>
      <c r="BZ303" s="39">
        <f t="shared" si="119"/>
        <v>6837</v>
      </c>
      <c r="CA303" s="39">
        <f t="shared" si="128"/>
        <v>87670</v>
      </c>
      <c r="CD303">
        <f t="shared" si="120"/>
        <v>33974</v>
      </c>
      <c r="CE303">
        <f t="shared" si="121"/>
        <v>19318</v>
      </c>
      <c r="CF303">
        <f t="shared" si="122"/>
        <v>7577</v>
      </c>
      <c r="CG303">
        <f t="shared" si="85"/>
        <v>6390</v>
      </c>
      <c r="CH303">
        <f t="shared" si="86"/>
        <v>5886</v>
      </c>
      <c r="CZ303" s="88">
        <v>39234</v>
      </c>
      <c r="DA303" s="6">
        <f t="shared" si="117"/>
        <v>12635.694444444445</v>
      </c>
      <c r="DB303" s="6">
        <f t="shared" si="84"/>
        <v>13310.333333333334</v>
      </c>
      <c r="DC303" s="90">
        <f t="shared" si="118"/>
        <v>12793</v>
      </c>
    </row>
    <row r="304" spans="2:107" x14ac:dyDescent="0.3">
      <c r="B304" s="63">
        <v>39264</v>
      </c>
      <c r="C304" t="s">
        <v>462</v>
      </c>
      <c r="D304">
        <v>43</v>
      </c>
      <c r="E304">
        <v>222</v>
      </c>
      <c r="F304">
        <v>448</v>
      </c>
      <c r="G304">
        <v>67</v>
      </c>
      <c r="H304">
        <v>2081</v>
      </c>
      <c r="I304">
        <v>256</v>
      </c>
      <c r="J304">
        <v>45</v>
      </c>
      <c r="K304">
        <v>10</v>
      </c>
      <c r="L304">
        <v>409</v>
      </c>
      <c r="M304">
        <v>160</v>
      </c>
      <c r="N304">
        <v>168</v>
      </c>
      <c r="O304">
        <v>387</v>
      </c>
      <c r="P304">
        <v>215</v>
      </c>
      <c r="Q304">
        <v>106</v>
      </c>
      <c r="R304">
        <v>59</v>
      </c>
      <c r="S304">
        <v>77</v>
      </c>
      <c r="T304">
        <v>57</v>
      </c>
      <c r="U304">
        <v>66</v>
      </c>
      <c r="V304">
        <v>42</v>
      </c>
      <c r="W304">
        <v>99</v>
      </c>
      <c r="X304">
        <v>135</v>
      </c>
      <c r="Y304">
        <v>215</v>
      </c>
      <c r="Z304">
        <v>137</v>
      </c>
      <c r="AA304">
        <v>38</v>
      </c>
      <c r="AB304">
        <v>124</v>
      </c>
      <c r="AC304">
        <v>187</v>
      </c>
      <c r="AD304">
        <v>62</v>
      </c>
      <c r="AE304">
        <v>253</v>
      </c>
      <c r="AF304">
        <v>24</v>
      </c>
      <c r="AG304">
        <v>99</v>
      </c>
      <c r="AH304">
        <v>88</v>
      </c>
      <c r="AI304">
        <v>190</v>
      </c>
      <c r="AJ304">
        <v>212</v>
      </c>
      <c r="AK304">
        <v>30</v>
      </c>
      <c r="AL304">
        <v>165</v>
      </c>
      <c r="AM304">
        <v>93</v>
      </c>
      <c r="AN304">
        <v>1267</v>
      </c>
      <c r="AO304">
        <v>153</v>
      </c>
      <c r="AP304">
        <v>13</v>
      </c>
      <c r="AQ304">
        <v>47</v>
      </c>
      <c r="AR304">
        <v>38</v>
      </c>
      <c r="AS304">
        <v>116</v>
      </c>
      <c r="AT304">
        <v>489</v>
      </c>
      <c r="AU304">
        <v>194</v>
      </c>
      <c r="AV304">
        <v>11</v>
      </c>
      <c r="AW304">
        <v>206</v>
      </c>
      <c r="AX304">
        <v>16</v>
      </c>
      <c r="AY304">
        <v>17</v>
      </c>
      <c r="AZ304">
        <v>124</v>
      </c>
      <c r="BA304">
        <v>51</v>
      </c>
      <c r="BB304">
        <v>11</v>
      </c>
      <c r="BC304">
        <v>11</v>
      </c>
      <c r="BD304">
        <v>61</v>
      </c>
      <c r="BE304">
        <v>0</v>
      </c>
      <c r="BF304">
        <v>0</v>
      </c>
      <c r="BG304">
        <v>0</v>
      </c>
      <c r="BH304">
        <v>0</v>
      </c>
      <c r="BI304">
        <v>44</v>
      </c>
      <c r="BJ304">
        <v>0</v>
      </c>
      <c r="BK304">
        <v>0</v>
      </c>
      <c r="BL304">
        <v>1</v>
      </c>
      <c r="BM304">
        <v>0</v>
      </c>
      <c r="BN304">
        <v>0</v>
      </c>
      <c r="BO304" s="30">
        <f t="shared" si="123"/>
        <v>117</v>
      </c>
      <c r="BP304">
        <v>58</v>
      </c>
      <c r="BQ304" s="30">
        <f t="shared" si="124"/>
        <v>265</v>
      </c>
      <c r="BR304" s="24">
        <v>10262</v>
      </c>
      <c r="BS304" s="30">
        <f t="shared" si="125"/>
        <v>10262</v>
      </c>
      <c r="BT304" s="30">
        <v>0</v>
      </c>
      <c r="BU304" s="43">
        <v>39291</v>
      </c>
      <c r="BW304">
        <f t="shared" si="126"/>
        <v>153303</v>
      </c>
      <c r="BX304" s="25">
        <f t="shared" si="127"/>
        <v>-4.132298591091299E-2</v>
      </c>
      <c r="BY304" s="44">
        <v>7618</v>
      </c>
      <c r="BZ304" s="39">
        <f t="shared" ref="BZ304:BZ309" si="129">BR304-BY304</f>
        <v>2644</v>
      </c>
      <c r="CA304" s="39">
        <f t="shared" si="128"/>
        <v>75805</v>
      </c>
      <c r="CD304">
        <f t="shared" ref="CD304:CD309" si="130">SUM(H293:H304)</f>
        <v>32298</v>
      </c>
      <c r="CE304">
        <f t="shared" ref="CE304:CE309" si="131">SUM(AN293:AN304)</f>
        <v>18677</v>
      </c>
      <c r="CF304">
        <f t="shared" ref="CF304:CF309" si="132">SUM(AT293:AT304)</f>
        <v>7250</v>
      </c>
      <c r="CG304">
        <f t="shared" si="85"/>
        <v>6117</v>
      </c>
      <c r="CH304">
        <f t="shared" si="86"/>
        <v>5682</v>
      </c>
      <c r="CZ304" s="88">
        <v>39264</v>
      </c>
      <c r="DA304" s="6">
        <f t="shared" si="117"/>
        <v>12533.638888888889</v>
      </c>
      <c r="DB304" s="6">
        <f t="shared" si="84"/>
        <v>12775.25</v>
      </c>
      <c r="DC304" s="90">
        <f t="shared" si="118"/>
        <v>10262</v>
      </c>
    </row>
    <row r="305" spans="2:107" x14ac:dyDescent="0.3">
      <c r="B305" s="63">
        <v>39295</v>
      </c>
      <c r="C305" t="s">
        <v>438</v>
      </c>
      <c r="D305">
        <v>65</v>
      </c>
      <c r="E305">
        <v>248</v>
      </c>
      <c r="F305">
        <v>516</v>
      </c>
      <c r="G305">
        <v>59</v>
      </c>
      <c r="H305">
        <v>2469</v>
      </c>
      <c r="I305">
        <v>299</v>
      </c>
      <c r="J305">
        <v>59</v>
      </c>
      <c r="K305">
        <v>13</v>
      </c>
      <c r="L305">
        <v>465</v>
      </c>
      <c r="M305">
        <v>216</v>
      </c>
      <c r="N305">
        <v>206</v>
      </c>
      <c r="O305">
        <v>439</v>
      </c>
      <c r="P305">
        <v>235</v>
      </c>
      <c r="Q305">
        <v>97</v>
      </c>
      <c r="R305">
        <v>59</v>
      </c>
      <c r="S305">
        <v>108</v>
      </c>
      <c r="T305">
        <v>56</v>
      </c>
      <c r="U305">
        <v>81</v>
      </c>
      <c r="V305">
        <v>29</v>
      </c>
      <c r="W305">
        <v>104</v>
      </c>
      <c r="X305">
        <v>128</v>
      </c>
      <c r="Y305">
        <v>256</v>
      </c>
      <c r="Z305">
        <v>169</v>
      </c>
      <c r="AA305">
        <v>34</v>
      </c>
      <c r="AB305">
        <v>139</v>
      </c>
      <c r="AC305">
        <v>267</v>
      </c>
      <c r="AD305">
        <v>66</v>
      </c>
      <c r="AE305">
        <v>289</v>
      </c>
      <c r="AF305">
        <v>27</v>
      </c>
      <c r="AG305">
        <v>101</v>
      </c>
      <c r="AH305">
        <v>98</v>
      </c>
      <c r="AI305">
        <v>229</v>
      </c>
      <c r="AJ305">
        <v>199</v>
      </c>
      <c r="AK305">
        <v>24</v>
      </c>
      <c r="AL305">
        <v>182</v>
      </c>
      <c r="AM305">
        <v>97</v>
      </c>
      <c r="AN305">
        <v>1460</v>
      </c>
      <c r="AO305">
        <v>170</v>
      </c>
      <c r="AP305">
        <v>15</v>
      </c>
      <c r="AQ305">
        <v>63</v>
      </c>
      <c r="AR305">
        <v>31</v>
      </c>
      <c r="AS305">
        <v>146</v>
      </c>
      <c r="AT305">
        <v>549</v>
      </c>
      <c r="AU305">
        <v>217</v>
      </c>
      <c r="AV305">
        <v>17</v>
      </c>
      <c r="AW305">
        <v>195</v>
      </c>
      <c r="AX305">
        <v>12</v>
      </c>
      <c r="AY305">
        <v>18</v>
      </c>
      <c r="AZ305">
        <v>153</v>
      </c>
      <c r="BA305">
        <v>46</v>
      </c>
      <c r="BB305">
        <v>20</v>
      </c>
      <c r="BC305">
        <v>22</v>
      </c>
      <c r="BD305">
        <v>75</v>
      </c>
      <c r="BE305">
        <v>0</v>
      </c>
      <c r="BF305">
        <v>0</v>
      </c>
      <c r="BG305">
        <v>1</v>
      </c>
      <c r="BH305">
        <v>0</v>
      </c>
      <c r="BI305">
        <v>35</v>
      </c>
      <c r="BJ305">
        <v>0</v>
      </c>
      <c r="BK305">
        <v>0</v>
      </c>
      <c r="BL305">
        <v>1</v>
      </c>
      <c r="BM305">
        <v>0</v>
      </c>
      <c r="BN305">
        <v>0</v>
      </c>
      <c r="BO305" s="30">
        <f t="shared" si="123"/>
        <v>134</v>
      </c>
      <c r="BP305">
        <v>63</v>
      </c>
      <c r="BQ305" s="30">
        <f t="shared" si="124"/>
        <v>304</v>
      </c>
      <c r="BR305" s="24">
        <v>11741</v>
      </c>
      <c r="BS305" s="30">
        <f t="shared" si="125"/>
        <v>11741</v>
      </c>
      <c r="BT305" s="30">
        <v>0</v>
      </c>
      <c r="BU305" s="43">
        <v>39319</v>
      </c>
      <c r="BW305">
        <f t="shared" si="126"/>
        <v>149939</v>
      </c>
      <c r="BX305" s="25">
        <f t="shared" si="127"/>
        <v>-7.1268853169810131E-2</v>
      </c>
      <c r="BY305" s="44">
        <v>5409</v>
      </c>
      <c r="BZ305" s="39">
        <f t="shared" si="129"/>
        <v>6332</v>
      </c>
      <c r="CA305" s="39">
        <f t="shared" si="128"/>
        <v>74632</v>
      </c>
      <c r="CD305">
        <f t="shared" si="130"/>
        <v>31436</v>
      </c>
      <c r="CE305">
        <f t="shared" si="131"/>
        <v>18322</v>
      </c>
      <c r="CF305">
        <f t="shared" si="132"/>
        <v>7070</v>
      </c>
      <c r="CG305">
        <f t="shared" si="85"/>
        <v>6034</v>
      </c>
      <c r="CH305">
        <f t="shared" si="86"/>
        <v>5617</v>
      </c>
      <c r="CZ305" s="88">
        <v>39295</v>
      </c>
      <c r="DA305" s="6">
        <f t="shared" si="117"/>
        <v>12518.833333333334</v>
      </c>
      <c r="DB305" s="6">
        <f t="shared" si="84"/>
        <v>12494.916666666666</v>
      </c>
      <c r="DC305" s="90">
        <f t="shared" si="118"/>
        <v>11741</v>
      </c>
    </row>
    <row r="306" spans="2:107" x14ac:dyDescent="0.3">
      <c r="B306" s="63">
        <v>39326</v>
      </c>
      <c r="C306" t="s">
        <v>439</v>
      </c>
      <c r="D306">
        <v>82</v>
      </c>
      <c r="E306">
        <v>345</v>
      </c>
      <c r="F306">
        <v>585</v>
      </c>
      <c r="G306">
        <v>93</v>
      </c>
      <c r="H306">
        <v>3125</v>
      </c>
      <c r="I306">
        <v>444</v>
      </c>
      <c r="J306">
        <v>72</v>
      </c>
      <c r="K306">
        <v>24</v>
      </c>
      <c r="L306">
        <v>621</v>
      </c>
      <c r="M306">
        <v>284</v>
      </c>
      <c r="N306">
        <v>259</v>
      </c>
      <c r="O306">
        <v>605</v>
      </c>
      <c r="P306">
        <v>337</v>
      </c>
      <c r="Q306">
        <v>154</v>
      </c>
      <c r="R306">
        <v>113</v>
      </c>
      <c r="S306">
        <v>132</v>
      </c>
      <c r="T306">
        <v>71</v>
      </c>
      <c r="U306">
        <v>92</v>
      </c>
      <c r="V306">
        <v>37</v>
      </c>
      <c r="W306">
        <v>116</v>
      </c>
      <c r="X306">
        <v>150</v>
      </c>
      <c r="Y306">
        <v>319</v>
      </c>
      <c r="Z306">
        <v>206</v>
      </c>
      <c r="AA306">
        <v>46</v>
      </c>
      <c r="AB306">
        <v>199</v>
      </c>
      <c r="AC306">
        <v>299</v>
      </c>
      <c r="AD306">
        <v>77</v>
      </c>
      <c r="AE306">
        <v>338</v>
      </c>
      <c r="AF306">
        <v>45</v>
      </c>
      <c r="AG306">
        <v>183</v>
      </c>
      <c r="AH306">
        <v>125</v>
      </c>
      <c r="AI306">
        <v>303</v>
      </c>
      <c r="AJ306">
        <v>245</v>
      </c>
      <c r="AK306">
        <v>36</v>
      </c>
      <c r="AL306">
        <v>231</v>
      </c>
      <c r="AM306">
        <v>107</v>
      </c>
      <c r="AN306">
        <v>1943</v>
      </c>
      <c r="AO306">
        <v>225</v>
      </c>
      <c r="AP306">
        <v>26</v>
      </c>
      <c r="AQ306">
        <v>76</v>
      </c>
      <c r="AR306">
        <v>56</v>
      </c>
      <c r="AS306">
        <v>150</v>
      </c>
      <c r="AT306">
        <v>704</v>
      </c>
      <c r="AU306">
        <v>278</v>
      </c>
      <c r="AV306">
        <v>22</v>
      </c>
      <c r="AW306">
        <v>275</v>
      </c>
      <c r="AX306">
        <v>33</v>
      </c>
      <c r="AY306">
        <v>11</v>
      </c>
      <c r="AZ306">
        <v>196</v>
      </c>
      <c r="BA306">
        <v>50</v>
      </c>
      <c r="BB306">
        <v>26</v>
      </c>
      <c r="BC306">
        <v>14</v>
      </c>
      <c r="BD306">
        <v>113</v>
      </c>
      <c r="BE306">
        <v>0</v>
      </c>
      <c r="BF306">
        <v>0</v>
      </c>
      <c r="BG306">
        <v>1</v>
      </c>
      <c r="BH306">
        <v>1</v>
      </c>
      <c r="BI306">
        <v>58</v>
      </c>
      <c r="BJ306">
        <v>1</v>
      </c>
      <c r="BK306">
        <v>1</v>
      </c>
      <c r="BL306">
        <v>3</v>
      </c>
      <c r="BM306">
        <v>0</v>
      </c>
      <c r="BN306">
        <v>0</v>
      </c>
      <c r="BO306" s="30">
        <f t="shared" si="123"/>
        <v>192</v>
      </c>
      <c r="BP306">
        <v>40</v>
      </c>
      <c r="BQ306" s="30">
        <f t="shared" si="124"/>
        <v>411</v>
      </c>
      <c r="BR306" s="24">
        <v>15214</v>
      </c>
      <c r="BS306" s="30">
        <f t="shared" si="125"/>
        <v>15214</v>
      </c>
      <c r="BT306" s="30">
        <v>0</v>
      </c>
      <c r="BU306" s="43">
        <v>39354</v>
      </c>
      <c r="BW306">
        <f t="shared" ref="BW306:BW311" si="133">SUM(BR295:BR306)</f>
        <v>146172</v>
      </c>
      <c r="BX306" s="25">
        <f t="shared" ref="BX306:BX311" si="134">(BW306/BW294)-1</f>
        <v>-0.11331376022128936</v>
      </c>
      <c r="BY306" s="44">
        <v>3514</v>
      </c>
      <c r="BZ306" s="39">
        <f t="shared" si="129"/>
        <v>11700</v>
      </c>
      <c r="CA306" s="39">
        <f t="shared" ref="CA306:CA311" si="135">SUM(BZ295:BZ306)</f>
        <v>75089</v>
      </c>
      <c r="CD306">
        <f t="shared" si="130"/>
        <v>30331</v>
      </c>
      <c r="CE306">
        <f t="shared" si="131"/>
        <v>18087</v>
      </c>
      <c r="CF306">
        <f t="shared" si="132"/>
        <v>6853</v>
      </c>
      <c r="CG306">
        <f t="shared" si="85"/>
        <v>5847</v>
      </c>
      <c r="CH306">
        <f t="shared" si="86"/>
        <v>5500</v>
      </c>
      <c r="CZ306" s="88">
        <v>39326</v>
      </c>
      <c r="DA306" s="6">
        <f t="shared" si="117"/>
        <v>12587.888888888889</v>
      </c>
      <c r="DB306" s="6">
        <f t="shared" si="84"/>
        <v>12181</v>
      </c>
      <c r="DC306" s="90">
        <f t="shared" si="118"/>
        <v>15214</v>
      </c>
    </row>
    <row r="307" spans="2:107" x14ac:dyDescent="0.3">
      <c r="B307" s="63">
        <v>39356</v>
      </c>
      <c r="C307" t="s">
        <v>440</v>
      </c>
      <c r="D307">
        <v>57</v>
      </c>
      <c r="E307">
        <v>293</v>
      </c>
      <c r="F307">
        <v>492</v>
      </c>
      <c r="G307">
        <v>64</v>
      </c>
      <c r="H307">
        <v>2438</v>
      </c>
      <c r="I307">
        <v>386</v>
      </c>
      <c r="J307">
        <v>50</v>
      </c>
      <c r="K307">
        <v>16</v>
      </c>
      <c r="L307">
        <v>472</v>
      </c>
      <c r="M307">
        <v>205</v>
      </c>
      <c r="N307">
        <v>232</v>
      </c>
      <c r="O307">
        <v>491</v>
      </c>
      <c r="P307">
        <v>273</v>
      </c>
      <c r="Q307">
        <v>102</v>
      </c>
      <c r="R307">
        <v>66</v>
      </c>
      <c r="S307">
        <v>139</v>
      </c>
      <c r="T307">
        <v>58</v>
      </c>
      <c r="U307">
        <v>57</v>
      </c>
      <c r="V307">
        <v>40</v>
      </c>
      <c r="W307">
        <v>107</v>
      </c>
      <c r="X307">
        <v>143</v>
      </c>
      <c r="Y307">
        <v>259</v>
      </c>
      <c r="Z307">
        <v>180</v>
      </c>
      <c r="AA307">
        <v>35</v>
      </c>
      <c r="AB307">
        <v>167</v>
      </c>
      <c r="AC307">
        <v>226</v>
      </c>
      <c r="AD307">
        <v>54</v>
      </c>
      <c r="AE307">
        <v>343</v>
      </c>
      <c r="AF307">
        <v>37</v>
      </c>
      <c r="AG307">
        <v>124</v>
      </c>
      <c r="AH307">
        <v>112</v>
      </c>
      <c r="AI307">
        <v>231</v>
      </c>
      <c r="AJ307">
        <v>200</v>
      </c>
      <c r="AK307">
        <v>32</v>
      </c>
      <c r="AL307">
        <v>161</v>
      </c>
      <c r="AM307">
        <v>89</v>
      </c>
      <c r="AN307">
        <v>1645</v>
      </c>
      <c r="AO307">
        <v>159</v>
      </c>
      <c r="AP307">
        <v>14</v>
      </c>
      <c r="AQ307">
        <v>63</v>
      </c>
      <c r="AR307">
        <v>43</v>
      </c>
      <c r="AS307">
        <v>114</v>
      </c>
      <c r="AT307">
        <v>603</v>
      </c>
      <c r="AU307">
        <v>221</v>
      </c>
      <c r="AV307">
        <v>20</v>
      </c>
      <c r="AW307">
        <v>199</v>
      </c>
      <c r="AX307">
        <v>14</v>
      </c>
      <c r="AY307">
        <v>14</v>
      </c>
      <c r="AZ307">
        <v>124</v>
      </c>
      <c r="BA307">
        <v>64</v>
      </c>
      <c r="BB307">
        <v>17</v>
      </c>
      <c r="BC307">
        <v>26</v>
      </c>
      <c r="BD307">
        <v>86</v>
      </c>
      <c r="BE307">
        <v>0</v>
      </c>
      <c r="BF307">
        <v>0</v>
      </c>
      <c r="BG307">
        <v>1</v>
      </c>
      <c r="BH307">
        <v>3</v>
      </c>
      <c r="BI307">
        <v>50</v>
      </c>
      <c r="BJ307">
        <v>0</v>
      </c>
      <c r="BK307">
        <v>8</v>
      </c>
      <c r="BL307">
        <v>4</v>
      </c>
      <c r="BM307">
        <v>0</v>
      </c>
      <c r="BN307">
        <v>0</v>
      </c>
      <c r="BO307" s="30">
        <f t="shared" si="123"/>
        <v>178</v>
      </c>
      <c r="BP307">
        <v>51</v>
      </c>
      <c r="BQ307" s="30">
        <f t="shared" si="124"/>
        <v>336</v>
      </c>
      <c r="BR307" s="24">
        <v>12310</v>
      </c>
      <c r="BS307" s="30">
        <f t="shared" si="125"/>
        <v>12310</v>
      </c>
      <c r="BT307" s="30">
        <v>0</v>
      </c>
      <c r="BU307" s="43">
        <v>39382</v>
      </c>
      <c r="BW307">
        <f t="shared" si="133"/>
        <v>144876</v>
      </c>
      <c r="BX307" s="25">
        <f t="shared" si="134"/>
        <v>-0.11966944157501369</v>
      </c>
      <c r="BY307" s="44">
        <v>3742</v>
      </c>
      <c r="BZ307" s="39">
        <f t="shared" si="129"/>
        <v>8568</v>
      </c>
      <c r="CA307" s="39">
        <f t="shared" si="135"/>
        <v>79782</v>
      </c>
      <c r="CD307">
        <f t="shared" si="130"/>
        <v>29813</v>
      </c>
      <c r="CE307">
        <f t="shared" si="131"/>
        <v>18108</v>
      </c>
      <c r="CF307">
        <f t="shared" si="132"/>
        <v>6839</v>
      </c>
      <c r="CG307">
        <f t="shared" si="85"/>
        <v>5821</v>
      </c>
      <c r="CH307">
        <f t="shared" si="86"/>
        <v>5489</v>
      </c>
      <c r="CZ307" s="88">
        <v>39356</v>
      </c>
      <c r="DA307" s="6">
        <f t="shared" si="117"/>
        <v>12517.722222222223</v>
      </c>
      <c r="DB307" s="6">
        <f t="shared" si="84"/>
        <v>12073</v>
      </c>
      <c r="DC307" s="90">
        <f t="shared" si="118"/>
        <v>12310</v>
      </c>
    </row>
    <row r="308" spans="2:107" x14ac:dyDescent="0.3">
      <c r="B308" s="63">
        <v>39387</v>
      </c>
      <c r="C308" t="s">
        <v>441</v>
      </c>
      <c r="D308">
        <v>39</v>
      </c>
      <c r="E308">
        <v>218</v>
      </c>
      <c r="F308">
        <v>391</v>
      </c>
      <c r="G308">
        <v>43</v>
      </c>
      <c r="H308">
        <v>1863</v>
      </c>
      <c r="I308">
        <v>261</v>
      </c>
      <c r="J308">
        <v>42</v>
      </c>
      <c r="K308">
        <v>15</v>
      </c>
      <c r="L308">
        <v>374</v>
      </c>
      <c r="M308">
        <v>203</v>
      </c>
      <c r="N308">
        <v>140</v>
      </c>
      <c r="O308">
        <v>377</v>
      </c>
      <c r="P308">
        <v>184</v>
      </c>
      <c r="Q308">
        <v>88</v>
      </c>
      <c r="R308">
        <v>56</v>
      </c>
      <c r="S308">
        <v>86</v>
      </c>
      <c r="T308">
        <v>37</v>
      </c>
      <c r="U308">
        <v>67</v>
      </c>
      <c r="V308">
        <v>24</v>
      </c>
      <c r="W308">
        <v>84</v>
      </c>
      <c r="X308">
        <v>114</v>
      </c>
      <c r="Y308">
        <v>205</v>
      </c>
      <c r="Z308">
        <v>135</v>
      </c>
      <c r="AA308">
        <v>29</v>
      </c>
      <c r="AB308">
        <v>93</v>
      </c>
      <c r="AC308">
        <v>185</v>
      </c>
      <c r="AD308">
        <v>56</v>
      </c>
      <c r="AE308">
        <v>233</v>
      </c>
      <c r="AF308">
        <v>23</v>
      </c>
      <c r="AG308">
        <v>75</v>
      </c>
      <c r="AH308">
        <v>76</v>
      </c>
      <c r="AI308">
        <v>175</v>
      </c>
      <c r="AJ308">
        <v>153</v>
      </c>
      <c r="AK308">
        <v>30</v>
      </c>
      <c r="AL308">
        <v>145</v>
      </c>
      <c r="AM308">
        <v>65</v>
      </c>
      <c r="AN308">
        <v>1267</v>
      </c>
      <c r="AO308">
        <v>111</v>
      </c>
      <c r="AP308">
        <v>13</v>
      </c>
      <c r="AQ308">
        <v>51</v>
      </c>
      <c r="AR308">
        <v>31</v>
      </c>
      <c r="AS308">
        <v>89</v>
      </c>
      <c r="AT308">
        <v>463</v>
      </c>
      <c r="AU308">
        <v>161</v>
      </c>
      <c r="AV308">
        <v>28</v>
      </c>
      <c r="AW308">
        <v>175</v>
      </c>
      <c r="AX308">
        <v>17</v>
      </c>
      <c r="AY308">
        <v>13</v>
      </c>
      <c r="AZ308">
        <v>101</v>
      </c>
      <c r="BA308">
        <v>41</v>
      </c>
      <c r="BB308">
        <v>12</v>
      </c>
      <c r="BC308">
        <v>7</v>
      </c>
      <c r="BD308">
        <v>64</v>
      </c>
      <c r="BE308">
        <v>0</v>
      </c>
      <c r="BF308">
        <v>0</v>
      </c>
      <c r="BG308">
        <v>1</v>
      </c>
      <c r="BH308">
        <v>1</v>
      </c>
      <c r="BI308">
        <v>39</v>
      </c>
      <c r="BJ308">
        <v>0</v>
      </c>
      <c r="BK308">
        <v>7</v>
      </c>
      <c r="BL308">
        <v>5</v>
      </c>
      <c r="BM308">
        <v>0</v>
      </c>
      <c r="BN308">
        <v>0</v>
      </c>
      <c r="BO308" s="30">
        <f t="shared" si="123"/>
        <v>124</v>
      </c>
      <c r="BP308">
        <v>41</v>
      </c>
      <c r="BQ308" s="30">
        <f t="shared" si="124"/>
        <v>339</v>
      </c>
      <c r="BR308" s="24">
        <v>9461</v>
      </c>
      <c r="BS308" s="30">
        <f t="shared" si="125"/>
        <v>9461</v>
      </c>
      <c r="BT308" s="30">
        <v>0</v>
      </c>
      <c r="BU308" s="43">
        <v>39410</v>
      </c>
      <c r="BW308">
        <f t="shared" si="133"/>
        <v>143613</v>
      </c>
      <c r="BX308" s="25">
        <f t="shared" si="134"/>
        <v>-0.12792159291712968</v>
      </c>
      <c r="BY308" s="44">
        <v>5335</v>
      </c>
      <c r="BZ308" s="39">
        <f t="shared" si="129"/>
        <v>4126</v>
      </c>
      <c r="CA308" s="39">
        <f t="shared" si="135"/>
        <v>80090</v>
      </c>
      <c r="CD308">
        <f t="shared" si="130"/>
        <v>29384</v>
      </c>
      <c r="CE308">
        <f t="shared" si="131"/>
        <v>18105</v>
      </c>
      <c r="CF308">
        <f t="shared" si="132"/>
        <v>6777</v>
      </c>
      <c r="CG308">
        <f t="shared" si="85"/>
        <v>5769</v>
      </c>
      <c r="CH308">
        <f t="shared" si="86"/>
        <v>5481</v>
      </c>
      <c r="CZ308" s="88">
        <v>39387</v>
      </c>
      <c r="DA308" s="6">
        <f t="shared" si="117"/>
        <v>12534.138888888889</v>
      </c>
      <c r="DB308" s="6">
        <f t="shared" si="84"/>
        <v>11967.75</v>
      </c>
      <c r="DC308" s="90">
        <f t="shared" si="118"/>
        <v>9461</v>
      </c>
    </row>
    <row r="309" spans="2:107" x14ac:dyDescent="0.3">
      <c r="B309" s="63">
        <v>39417</v>
      </c>
      <c r="C309" t="s">
        <v>442</v>
      </c>
      <c r="D309">
        <v>68</v>
      </c>
      <c r="E309">
        <v>263</v>
      </c>
      <c r="F309">
        <v>454</v>
      </c>
      <c r="G309">
        <v>56</v>
      </c>
      <c r="H309">
        <v>2273</v>
      </c>
      <c r="I309">
        <v>332</v>
      </c>
      <c r="J309">
        <v>59</v>
      </c>
      <c r="K309">
        <v>11</v>
      </c>
      <c r="L309">
        <v>498</v>
      </c>
      <c r="M309">
        <v>230</v>
      </c>
      <c r="N309">
        <v>185</v>
      </c>
      <c r="O309">
        <v>499</v>
      </c>
      <c r="P309">
        <v>235</v>
      </c>
      <c r="Q309">
        <v>80</v>
      </c>
      <c r="R309">
        <v>59</v>
      </c>
      <c r="S309">
        <v>97</v>
      </c>
      <c r="T309">
        <v>56</v>
      </c>
      <c r="U309">
        <v>80</v>
      </c>
      <c r="V309">
        <v>25</v>
      </c>
      <c r="W309">
        <v>101</v>
      </c>
      <c r="X309">
        <v>135</v>
      </c>
      <c r="Y309">
        <v>265</v>
      </c>
      <c r="Z309">
        <v>151</v>
      </c>
      <c r="AA309">
        <v>23</v>
      </c>
      <c r="AB309">
        <v>139</v>
      </c>
      <c r="AC309">
        <v>205</v>
      </c>
      <c r="AD309">
        <v>50</v>
      </c>
      <c r="AE309">
        <v>313</v>
      </c>
      <c r="AF309">
        <v>34</v>
      </c>
      <c r="AG309">
        <v>152</v>
      </c>
      <c r="AH309">
        <v>94</v>
      </c>
      <c r="AI309">
        <v>210</v>
      </c>
      <c r="AJ309">
        <v>218</v>
      </c>
      <c r="AK309">
        <v>23</v>
      </c>
      <c r="AL309">
        <v>186</v>
      </c>
      <c r="AM309">
        <v>101</v>
      </c>
      <c r="AN309">
        <v>1474</v>
      </c>
      <c r="AO309">
        <v>146</v>
      </c>
      <c r="AP309">
        <v>9</v>
      </c>
      <c r="AQ309">
        <v>57</v>
      </c>
      <c r="AR309">
        <v>44</v>
      </c>
      <c r="AS309">
        <v>110</v>
      </c>
      <c r="AT309">
        <v>593</v>
      </c>
      <c r="AU309">
        <v>190</v>
      </c>
      <c r="AV309">
        <v>13</v>
      </c>
      <c r="AW309">
        <v>205</v>
      </c>
      <c r="AX309">
        <v>42</v>
      </c>
      <c r="AY309">
        <v>23</v>
      </c>
      <c r="AZ309">
        <v>127</v>
      </c>
      <c r="BA309">
        <v>44</v>
      </c>
      <c r="BB309">
        <v>18</v>
      </c>
      <c r="BC309">
        <v>9</v>
      </c>
      <c r="BD309">
        <v>94</v>
      </c>
      <c r="BE309">
        <v>0</v>
      </c>
      <c r="BF309">
        <v>0</v>
      </c>
      <c r="BG309">
        <v>0</v>
      </c>
      <c r="BH309">
        <v>3</v>
      </c>
      <c r="BI309">
        <v>45</v>
      </c>
      <c r="BJ309">
        <v>0</v>
      </c>
      <c r="BK309">
        <v>8</v>
      </c>
      <c r="BL309">
        <v>1</v>
      </c>
      <c r="BM309">
        <v>0</v>
      </c>
      <c r="BN309">
        <v>0</v>
      </c>
      <c r="BO309" s="30">
        <f t="shared" si="123"/>
        <v>160</v>
      </c>
      <c r="BP309">
        <v>59</v>
      </c>
      <c r="BQ309" s="30">
        <f t="shared" si="124"/>
        <v>420</v>
      </c>
      <c r="BR309" s="24">
        <v>11694</v>
      </c>
      <c r="BS309" s="30">
        <f t="shared" si="125"/>
        <v>11694</v>
      </c>
      <c r="BT309" s="30">
        <v>0</v>
      </c>
      <c r="BU309" s="43">
        <v>39445</v>
      </c>
      <c r="BW309">
        <f t="shared" si="133"/>
        <v>142022</v>
      </c>
      <c r="BX309" s="25">
        <f t="shared" si="134"/>
        <v>-0.13468228871544596</v>
      </c>
      <c r="BY309" s="44">
        <v>7334</v>
      </c>
      <c r="BZ309" s="39">
        <f t="shared" si="129"/>
        <v>4360</v>
      </c>
      <c r="CA309" s="39">
        <f t="shared" si="135"/>
        <v>77571</v>
      </c>
      <c r="CD309">
        <f t="shared" si="130"/>
        <v>28923</v>
      </c>
      <c r="CE309">
        <f t="shared" si="131"/>
        <v>17949</v>
      </c>
      <c r="CF309">
        <f t="shared" si="132"/>
        <v>6760</v>
      </c>
      <c r="CG309">
        <f t="shared" si="85"/>
        <v>5733</v>
      </c>
      <c r="CH309">
        <f t="shared" si="86"/>
        <v>5499</v>
      </c>
      <c r="CZ309" s="88">
        <v>39417</v>
      </c>
      <c r="DA309" s="6">
        <f t="shared" si="117"/>
        <v>12615.611111111111</v>
      </c>
      <c r="DB309" s="6">
        <f t="shared" si="84"/>
        <v>11835.166666666666</v>
      </c>
      <c r="DC309" s="90">
        <f t="shared" si="118"/>
        <v>11694</v>
      </c>
    </row>
    <row r="310" spans="2:107" x14ac:dyDescent="0.3">
      <c r="B310" s="63">
        <v>39448</v>
      </c>
      <c r="C310" t="s">
        <v>443</v>
      </c>
      <c r="D310">
        <v>47</v>
      </c>
      <c r="E310">
        <v>264</v>
      </c>
      <c r="F310">
        <v>428</v>
      </c>
      <c r="G310">
        <v>66</v>
      </c>
      <c r="H310">
        <v>2102</v>
      </c>
      <c r="I310">
        <v>279</v>
      </c>
      <c r="J310">
        <v>38</v>
      </c>
      <c r="K310">
        <v>15</v>
      </c>
      <c r="L310">
        <v>445</v>
      </c>
      <c r="M310">
        <v>172</v>
      </c>
      <c r="N310">
        <v>162</v>
      </c>
      <c r="O310">
        <v>452</v>
      </c>
      <c r="P310">
        <v>175</v>
      </c>
      <c r="Q310">
        <v>72</v>
      </c>
      <c r="R310">
        <v>60</v>
      </c>
      <c r="S310">
        <v>91</v>
      </c>
      <c r="T310">
        <v>55</v>
      </c>
      <c r="U310">
        <v>74</v>
      </c>
      <c r="V310">
        <v>37</v>
      </c>
      <c r="W310">
        <v>85</v>
      </c>
      <c r="X310">
        <v>115</v>
      </c>
      <c r="Y310">
        <v>234</v>
      </c>
      <c r="Z310">
        <v>144</v>
      </c>
      <c r="AA310">
        <v>24</v>
      </c>
      <c r="AB310">
        <v>131</v>
      </c>
      <c r="AC310">
        <v>189</v>
      </c>
      <c r="AD310">
        <v>51</v>
      </c>
      <c r="AE310">
        <v>266</v>
      </c>
      <c r="AF310">
        <v>24</v>
      </c>
      <c r="AG310">
        <v>72</v>
      </c>
      <c r="AH310">
        <v>94</v>
      </c>
      <c r="AI310">
        <v>189</v>
      </c>
      <c r="AJ310">
        <v>148</v>
      </c>
      <c r="AK310">
        <v>24</v>
      </c>
      <c r="AL310">
        <v>135</v>
      </c>
      <c r="AM310">
        <v>60</v>
      </c>
      <c r="AN310">
        <v>1321</v>
      </c>
      <c r="AO310">
        <v>131</v>
      </c>
      <c r="AP310">
        <v>14</v>
      </c>
      <c r="AQ310">
        <v>64</v>
      </c>
      <c r="AR310">
        <v>38</v>
      </c>
      <c r="AS310">
        <v>95</v>
      </c>
      <c r="AT310">
        <v>488</v>
      </c>
      <c r="AU310">
        <v>184</v>
      </c>
      <c r="AV310">
        <v>10</v>
      </c>
      <c r="AW310">
        <v>187</v>
      </c>
      <c r="AX310">
        <v>31</v>
      </c>
      <c r="AY310">
        <v>14</v>
      </c>
      <c r="AZ310">
        <v>93</v>
      </c>
      <c r="BA310">
        <v>43</v>
      </c>
      <c r="BB310">
        <v>21</v>
      </c>
      <c r="BC310">
        <v>14</v>
      </c>
      <c r="BD310">
        <v>85</v>
      </c>
      <c r="BE310">
        <v>0</v>
      </c>
      <c r="BF310">
        <v>0</v>
      </c>
      <c r="BG310">
        <v>0</v>
      </c>
      <c r="BH310">
        <v>3</v>
      </c>
      <c r="BI310">
        <v>33</v>
      </c>
      <c r="BJ310">
        <v>0</v>
      </c>
      <c r="BK310">
        <v>5</v>
      </c>
      <c r="BL310">
        <v>2</v>
      </c>
      <c r="BM310">
        <v>0</v>
      </c>
      <c r="BN310">
        <v>0</v>
      </c>
      <c r="BO310" s="30">
        <f t="shared" si="123"/>
        <v>142</v>
      </c>
      <c r="BP310">
        <v>64</v>
      </c>
      <c r="BQ310" s="30">
        <f t="shared" si="124"/>
        <v>296</v>
      </c>
      <c r="BR310" s="24">
        <v>10255</v>
      </c>
      <c r="BS310" s="30">
        <f t="shared" ref="BS310:BS315" si="136">SUM(D310:BQ310)-BO310</f>
        <v>10255</v>
      </c>
      <c r="BT310" s="30">
        <v>0</v>
      </c>
      <c r="BU310" s="43">
        <v>39473</v>
      </c>
      <c r="BW310">
        <f t="shared" si="133"/>
        <v>140909</v>
      </c>
      <c r="BX310" s="25">
        <f t="shared" si="134"/>
        <v>-0.13696247343373902</v>
      </c>
      <c r="BY310" s="44">
        <v>8279</v>
      </c>
      <c r="BZ310" s="39">
        <f t="shared" ref="BZ310:BZ315" si="137">BR310-BY310</f>
        <v>1976</v>
      </c>
      <c r="CA310" s="39">
        <f t="shared" si="135"/>
        <v>73787</v>
      </c>
      <c r="CD310">
        <f t="shared" ref="CD310:CD315" si="138">SUM(H299:H310)</f>
        <v>28627</v>
      </c>
      <c r="CE310">
        <f t="shared" ref="CE310:CE315" si="139">SUM(AN299:AN310)</f>
        <v>17890</v>
      </c>
      <c r="CF310">
        <f t="shared" ref="CF310:CF315" si="140">SUM(AT299:AT310)</f>
        <v>6721</v>
      </c>
      <c r="CG310">
        <f t="shared" si="85"/>
        <v>5732</v>
      </c>
      <c r="CH310">
        <f t="shared" si="86"/>
        <v>5521</v>
      </c>
      <c r="CZ310" s="88">
        <v>39448</v>
      </c>
      <c r="DA310" s="6">
        <f t="shared" si="117"/>
        <v>12570.027777777777</v>
      </c>
      <c r="DB310" s="6">
        <f t="shared" si="84"/>
        <v>11742.416666666666</v>
      </c>
      <c r="DC310" s="90">
        <f t="shared" si="118"/>
        <v>10255</v>
      </c>
    </row>
    <row r="311" spans="2:107" x14ac:dyDescent="0.3">
      <c r="B311" s="63">
        <v>39479</v>
      </c>
      <c r="C311" t="s">
        <v>444</v>
      </c>
      <c r="D311">
        <v>41</v>
      </c>
      <c r="E311">
        <v>271</v>
      </c>
      <c r="F311">
        <v>437</v>
      </c>
      <c r="G311">
        <v>59</v>
      </c>
      <c r="H311">
        <v>2068</v>
      </c>
      <c r="I311">
        <v>301</v>
      </c>
      <c r="J311">
        <v>49</v>
      </c>
      <c r="K311">
        <v>12</v>
      </c>
      <c r="L311">
        <v>460</v>
      </c>
      <c r="M311">
        <v>187</v>
      </c>
      <c r="N311">
        <v>189</v>
      </c>
      <c r="O311">
        <v>476</v>
      </c>
      <c r="P311">
        <v>243</v>
      </c>
      <c r="Q311">
        <v>106</v>
      </c>
      <c r="R311">
        <v>61</v>
      </c>
      <c r="S311">
        <v>86</v>
      </c>
      <c r="T311">
        <v>47</v>
      </c>
      <c r="U311">
        <v>65</v>
      </c>
      <c r="V311">
        <v>25</v>
      </c>
      <c r="W311">
        <v>95</v>
      </c>
      <c r="X311">
        <v>103</v>
      </c>
      <c r="Y311">
        <v>255</v>
      </c>
      <c r="Z311">
        <v>132</v>
      </c>
      <c r="AA311">
        <v>29</v>
      </c>
      <c r="AB311">
        <v>113</v>
      </c>
      <c r="AC311">
        <v>199</v>
      </c>
      <c r="AD311">
        <v>50</v>
      </c>
      <c r="AE311">
        <v>275</v>
      </c>
      <c r="AF311">
        <v>29</v>
      </c>
      <c r="AG311">
        <v>107</v>
      </c>
      <c r="AH311">
        <v>88</v>
      </c>
      <c r="AI311">
        <v>190</v>
      </c>
      <c r="AJ311">
        <v>183</v>
      </c>
      <c r="AK311">
        <v>26</v>
      </c>
      <c r="AL311">
        <v>154</v>
      </c>
      <c r="AM311">
        <v>86</v>
      </c>
      <c r="AN311">
        <v>1358</v>
      </c>
      <c r="AO311">
        <v>138</v>
      </c>
      <c r="AP311">
        <v>12</v>
      </c>
      <c r="AQ311">
        <v>56</v>
      </c>
      <c r="AR311">
        <v>30</v>
      </c>
      <c r="AS311">
        <v>111</v>
      </c>
      <c r="AT311">
        <v>544</v>
      </c>
      <c r="AU311">
        <v>221</v>
      </c>
      <c r="AV311">
        <v>16</v>
      </c>
      <c r="AW311">
        <v>172</v>
      </c>
      <c r="AX311">
        <v>29</v>
      </c>
      <c r="AY311">
        <v>9</v>
      </c>
      <c r="AZ311">
        <v>138</v>
      </c>
      <c r="BA311">
        <v>41</v>
      </c>
      <c r="BB311">
        <v>19</v>
      </c>
      <c r="BC311">
        <v>8</v>
      </c>
      <c r="BD311">
        <v>69</v>
      </c>
      <c r="BE311">
        <v>0</v>
      </c>
      <c r="BF311">
        <v>0</v>
      </c>
      <c r="BG311">
        <v>0</v>
      </c>
      <c r="BH311">
        <v>0</v>
      </c>
      <c r="BI311">
        <v>35</v>
      </c>
      <c r="BJ311">
        <v>0</v>
      </c>
      <c r="BK311">
        <v>7</v>
      </c>
      <c r="BL311">
        <v>0</v>
      </c>
      <c r="BM311">
        <v>0</v>
      </c>
      <c r="BN311">
        <v>0</v>
      </c>
      <c r="BO311" s="30">
        <f t="shared" si="123"/>
        <v>119</v>
      </c>
      <c r="BP311">
        <v>52</v>
      </c>
      <c r="BQ311" s="30">
        <f t="shared" si="124"/>
        <v>334</v>
      </c>
      <c r="BR311" s="24">
        <v>10696</v>
      </c>
      <c r="BS311" s="30">
        <f t="shared" si="136"/>
        <v>10696</v>
      </c>
      <c r="BT311" s="30">
        <v>0</v>
      </c>
      <c r="BU311" s="43">
        <v>39501</v>
      </c>
      <c r="BW311">
        <f t="shared" si="133"/>
        <v>140368</v>
      </c>
      <c r="BX311" s="25">
        <f t="shared" si="134"/>
        <v>-0.13498856864666331</v>
      </c>
      <c r="BY311" s="44">
        <v>6515</v>
      </c>
      <c r="BZ311" s="39">
        <f t="shared" si="137"/>
        <v>4181</v>
      </c>
      <c r="CA311" s="39">
        <f t="shared" si="135"/>
        <v>71556</v>
      </c>
      <c r="CD311">
        <f t="shared" si="138"/>
        <v>28328</v>
      </c>
      <c r="CE311">
        <f t="shared" si="139"/>
        <v>17834</v>
      </c>
      <c r="CF311">
        <f t="shared" si="140"/>
        <v>6719</v>
      </c>
      <c r="CG311">
        <f t="shared" si="85"/>
        <v>5749</v>
      </c>
      <c r="CH311">
        <f t="shared" si="86"/>
        <v>5579</v>
      </c>
      <c r="CZ311" s="88">
        <v>39479</v>
      </c>
      <c r="DA311" s="6">
        <f t="shared" si="117"/>
        <v>12594.027777777777</v>
      </c>
      <c r="DB311" s="6">
        <f t="shared" si="84"/>
        <v>11697.333333333334</v>
      </c>
      <c r="DC311" s="90">
        <f t="shared" si="118"/>
        <v>10696</v>
      </c>
    </row>
    <row r="312" spans="2:107" x14ac:dyDescent="0.3">
      <c r="B312" s="63">
        <v>39508</v>
      </c>
      <c r="C312" t="s">
        <v>445</v>
      </c>
      <c r="D312">
        <v>59</v>
      </c>
      <c r="E312">
        <v>276</v>
      </c>
      <c r="F312">
        <v>491</v>
      </c>
      <c r="G312">
        <v>83</v>
      </c>
      <c r="H312">
        <v>2496</v>
      </c>
      <c r="I312">
        <v>339</v>
      </c>
      <c r="J312">
        <v>62</v>
      </c>
      <c r="K312">
        <v>15</v>
      </c>
      <c r="L312">
        <v>537</v>
      </c>
      <c r="M312">
        <v>205</v>
      </c>
      <c r="N312">
        <v>247</v>
      </c>
      <c r="O312">
        <v>561</v>
      </c>
      <c r="P312">
        <v>272</v>
      </c>
      <c r="Q312">
        <v>119</v>
      </c>
      <c r="R312">
        <v>61</v>
      </c>
      <c r="S312">
        <v>114</v>
      </c>
      <c r="T312">
        <v>72</v>
      </c>
      <c r="U312">
        <v>74</v>
      </c>
      <c r="V312">
        <v>33</v>
      </c>
      <c r="W312">
        <v>96</v>
      </c>
      <c r="X312">
        <v>111</v>
      </c>
      <c r="Y312">
        <v>303</v>
      </c>
      <c r="Z312">
        <v>174</v>
      </c>
      <c r="AA312">
        <v>31</v>
      </c>
      <c r="AB312">
        <v>154</v>
      </c>
      <c r="AC312">
        <v>272</v>
      </c>
      <c r="AD312">
        <v>64</v>
      </c>
      <c r="AE312">
        <v>383</v>
      </c>
      <c r="AF312">
        <v>39</v>
      </c>
      <c r="AG312">
        <v>134</v>
      </c>
      <c r="AH312">
        <v>114</v>
      </c>
      <c r="AI312">
        <v>258</v>
      </c>
      <c r="AJ312">
        <v>261</v>
      </c>
      <c r="AK312">
        <v>33</v>
      </c>
      <c r="AL312">
        <v>175</v>
      </c>
      <c r="AM312">
        <v>112</v>
      </c>
      <c r="AN312">
        <v>1673</v>
      </c>
      <c r="AO312">
        <v>168</v>
      </c>
      <c r="AP312">
        <v>17</v>
      </c>
      <c r="AQ312">
        <v>61</v>
      </c>
      <c r="AR312">
        <v>37</v>
      </c>
      <c r="AS312">
        <v>160</v>
      </c>
      <c r="AT312">
        <v>649</v>
      </c>
      <c r="AU312">
        <v>230</v>
      </c>
      <c r="AV312">
        <v>12</v>
      </c>
      <c r="AW312">
        <v>207</v>
      </c>
      <c r="AX312">
        <v>33</v>
      </c>
      <c r="AY312">
        <v>16</v>
      </c>
      <c r="AZ312">
        <v>168</v>
      </c>
      <c r="BA312">
        <v>60</v>
      </c>
      <c r="BB312">
        <v>31</v>
      </c>
      <c r="BC312">
        <v>11</v>
      </c>
      <c r="BD312">
        <v>58</v>
      </c>
      <c r="BE312">
        <v>0</v>
      </c>
      <c r="BF312">
        <v>0</v>
      </c>
      <c r="BG312">
        <v>1</v>
      </c>
      <c r="BH312">
        <v>1</v>
      </c>
      <c r="BI312">
        <v>39</v>
      </c>
      <c r="BJ312">
        <v>1</v>
      </c>
      <c r="BK312">
        <v>5</v>
      </c>
      <c r="BL312">
        <v>2</v>
      </c>
      <c r="BM312">
        <v>0</v>
      </c>
      <c r="BN312">
        <v>0</v>
      </c>
      <c r="BO312" s="30">
        <f t="shared" si="123"/>
        <v>118</v>
      </c>
      <c r="BP312">
        <v>85</v>
      </c>
      <c r="BQ312" s="30">
        <f t="shared" si="124"/>
        <v>440</v>
      </c>
      <c r="BR312" s="24">
        <v>12995</v>
      </c>
      <c r="BS312" s="30">
        <f t="shared" si="136"/>
        <v>12995</v>
      </c>
      <c r="BT312" s="30">
        <v>0</v>
      </c>
      <c r="BU312" s="43">
        <v>39536</v>
      </c>
      <c r="BW312">
        <f t="shared" ref="BW312:BW317" si="141">SUM(BR301:BR312)</f>
        <v>138998</v>
      </c>
      <c r="BX312" s="25">
        <f t="shared" ref="BX312:BX317" si="142">(BW312/BW300)-1</f>
        <v>-0.13740846468909018</v>
      </c>
      <c r="BY312" s="44">
        <v>6308</v>
      </c>
      <c r="BZ312" s="39">
        <f t="shared" si="137"/>
        <v>6687</v>
      </c>
      <c r="CA312" s="39">
        <f t="shared" ref="CA312:CA317" si="143">SUM(BZ301:BZ312)</f>
        <v>68805</v>
      </c>
      <c r="CD312">
        <f t="shared" si="138"/>
        <v>27911</v>
      </c>
      <c r="CE312">
        <f t="shared" si="139"/>
        <v>17680</v>
      </c>
      <c r="CF312">
        <f t="shared" si="140"/>
        <v>6690</v>
      </c>
      <c r="CG312">
        <f t="shared" si="85"/>
        <v>5650</v>
      </c>
      <c r="CH312">
        <f t="shared" si="86"/>
        <v>5614</v>
      </c>
      <c r="CZ312" s="88">
        <v>39508</v>
      </c>
      <c r="DA312" s="6">
        <f t="shared" si="117"/>
        <v>12664.777777777777</v>
      </c>
      <c r="DB312" s="6">
        <f t="shared" si="84"/>
        <v>11583.166666666666</v>
      </c>
      <c r="DC312" s="90">
        <f t="shared" si="118"/>
        <v>12995</v>
      </c>
    </row>
    <row r="313" spans="2:107" x14ac:dyDescent="0.3">
      <c r="B313" s="63">
        <v>39539</v>
      </c>
      <c r="C313" t="s">
        <v>446</v>
      </c>
      <c r="D313">
        <v>43</v>
      </c>
      <c r="E313">
        <v>241</v>
      </c>
      <c r="F313">
        <v>415</v>
      </c>
      <c r="G313">
        <v>39</v>
      </c>
      <c r="H313">
        <v>1953</v>
      </c>
      <c r="I313">
        <v>269</v>
      </c>
      <c r="J313">
        <v>54</v>
      </c>
      <c r="K313">
        <v>8</v>
      </c>
      <c r="L313">
        <v>420</v>
      </c>
      <c r="M313">
        <v>157</v>
      </c>
      <c r="N313">
        <v>171</v>
      </c>
      <c r="O313">
        <v>434</v>
      </c>
      <c r="P313">
        <v>186</v>
      </c>
      <c r="Q313">
        <v>82</v>
      </c>
      <c r="R313">
        <v>67</v>
      </c>
      <c r="S313">
        <v>83</v>
      </c>
      <c r="T313">
        <v>42</v>
      </c>
      <c r="U313">
        <v>62</v>
      </c>
      <c r="V313">
        <v>19</v>
      </c>
      <c r="W313">
        <v>86</v>
      </c>
      <c r="X313">
        <v>115</v>
      </c>
      <c r="Y313">
        <v>253</v>
      </c>
      <c r="Z313">
        <v>123</v>
      </c>
      <c r="AA313">
        <v>28</v>
      </c>
      <c r="AB313">
        <v>116</v>
      </c>
      <c r="AC313">
        <v>194</v>
      </c>
      <c r="AD313">
        <v>47</v>
      </c>
      <c r="AE313">
        <v>292</v>
      </c>
      <c r="AF313">
        <v>17</v>
      </c>
      <c r="AG313">
        <v>98</v>
      </c>
      <c r="AH313">
        <v>103</v>
      </c>
      <c r="AI313">
        <v>190</v>
      </c>
      <c r="AJ313">
        <v>186</v>
      </c>
      <c r="AK313">
        <v>26</v>
      </c>
      <c r="AL313">
        <v>146</v>
      </c>
      <c r="AM313">
        <v>70</v>
      </c>
      <c r="AN313">
        <v>1200</v>
      </c>
      <c r="AO313">
        <v>129</v>
      </c>
      <c r="AP313">
        <v>12</v>
      </c>
      <c r="AQ313">
        <v>52</v>
      </c>
      <c r="AR313">
        <v>25</v>
      </c>
      <c r="AS313">
        <v>118</v>
      </c>
      <c r="AT313">
        <v>472</v>
      </c>
      <c r="AU313">
        <v>158</v>
      </c>
      <c r="AV313">
        <v>13</v>
      </c>
      <c r="AW313">
        <v>146</v>
      </c>
      <c r="AX313">
        <v>22</v>
      </c>
      <c r="AY313">
        <v>12</v>
      </c>
      <c r="AZ313">
        <v>117</v>
      </c>
      <c r="BA313">
        <v>34</v>
      </c>
      <c r="BB313">
        <v>18</v>
      </c>
      <c r="BC313">
        <v>11</v>
      </c>
      <c r="BD313">
        <v>78</v>
      </c>
      <c r="BE313">
        <v>0</v>
      </c>
      <c r="BF313">
        <v>0</v>
      </c>
      <c r="BG313">
        <v>0</v>
      </c>
      <c r="BH313">
        <v>1</v>
      </c>
      <c r="BI313">
        <v>26</v>
      </c>
      <c r="BJ313">
        <v>0</v>
      </c>
      <c r="BK313">
        <v>6</v>
      </c>
      <c r="BL313">
        <v>3</v>
      </c>
      <c r="BM313">
        <v>0</v>
      </c>
      <c r="BN313">
        <v>0</v>
      </c>
      <c r="BO313" s="30">
        <f t="shared" si="123"/>
        <v>125</v>
      </c>
      <c r="BP313">
        <v>64</v>
      </c>
      <c r="BQ313" s="30">
        <f t="shared" si="124"/>
        <v>349</v>
      </c>
      <c r="BR313" s="24">
        <v>9901</v>
      </c>
      <c r="BS313" s="30">
        <f t="shared" si="136"/>
        <v>9901</v>
      </c>
      <c r="BT313" s="30">
        <v>0</v>
      </c>
      <c r="BU313" s="43">
        <v>39564</v>
      </c>
      <c r="BW313">
        <f t="shared" si="141"/>
        <v>137471</v>
      </c>
      <c r="BX313" s="25">
        <f t="shared" si="142"/>
        <v>-0.14539972647022259</v>
      </c>
      <c r="BY313" s="44">
        <v>3844</v>
      </c>
      <c r="BZ313" s="39">
        <f t="shared" si="137"/>
        <v>6057</v>
      </c>
      <c r="CA313" s="39">
        <f t="shared" si="143"/>
        <v>67653</v>
      </c>
      <c r="CD313">
        <f t="shared" si="138"/>
        <v>27543</v>
      </c>
      <c r="CE313">
        <f t="shared" si="139"/>
        <v>17512</v>
      </c>
      <c r="CF313">
        <f t="shared" si="140"/>
        <v>6656</v>
      </c>
      <c r="CG313">
        <f t="shared" si="85"/>
        <v>5612</v>
      </c>
      <c r="CH313">
        <f t="shared" si="86"/>
        <v>5635</v>
      </c>
      <c r="CZ313" s="88">
        <v>39539</v>
      </c>
      <c r="DA313" s="6">
        <f t="shared" si="117"/>
        <v>12592.083333333334</v>
      </c>
      <c r="DB313" s="6">
        <f t="shared" si="84"/>
        <v>11455.916666666666</v>
      </c>
      <c r="DC313" s="90">
        <f t="shared" si="118"/>
        <v>9901</v>
      </c>
    </row>
    <row r="314" spans="2:107" x14ac:dyDescent="0.3">
      <c r="B314" s="63">
        <v>39569</v>
      </c>
      <c r="C314" t="s">
        <v>447</v>
      </c>
      <c r="D314">
        <v>47</v>
      </c>
      <c r="E314">
        <v>311</v>
      </c>
      <c r="F314">
        <v>536</v>
      </c>
      <c r="G314">
        <v>60</v>
      </c>
      <c r="H314">
        <v>2385</v>
      </c>
      <c r="I314">
        <v>323</v>
      </c>
      <c r="J314">
        <v>52</v>
      </c>
      <c r="K314">
        <v>9</v>
      </c>
      <c r="L314">
        <v>498</v>
      </c>
      <c r="M314">
        <v>217</v>
      </c>
      <c r="N314">
        <v>187</v>
      </c>
      <c r="O314">
        <v>562</v>
      </c>
      <c r="P314">
        <v>217</v>
      </c>
      <c r="Q314">
        <v>132</v>
      </c>
      <c r="R314">
        <v>73</v>
      </c>
      <c r="S314">
        <v>120</v>
      </c>
      <c r="T314">
        <v>64</v>
      </c>
      <c r="U314">
        <v>81</v>
      </c>
      <c r="V314">
        <v>43</v>
      </c>
      <c r="W314">
        <v>84</v>
      </c>
      <c r="X314">
        <v>107</v>
      </c>
      <c r="Y314">
        <v>256</v>
      </c>
      <c r="Z314">
        <v>160</v>
      </c>
      <c r="AA314">
        <v>46</v>
      </c>
      <c r="AB314">
        <v>125</v>
      </c>
      <c r="AC314">
        <v>221</v>
      </c>
      <c r="AD314">
        <v>60</v>
      </c>
      <c r="AE314">
        <v>342</v>
      </c>
      <c r="AF314">
        <v>31</v>
      </c>
      <c r="AG314">
        <v>118</v>
      </c>
      <c r="AH314">
        <v>108</v>
      </c>
      <c r="AI314">
        <v>221</v>
      </c>
      <c r="AJ314">
        <v>217</v>
      </c>
      <c r="AK314">
        <v>35</v>
      </c>
      <c r="AL314">
        <v>190</v>
      </c>
      <c r="AM314">
        <v>96</v>
      </c>
      <c r="AN314">
        <v>1539</v>
      </c>
      <c r="AO314">
        <v>138</v>
      </c>
      <c r="AP314">
        <v>18</v>
      </c>
      <c r="AQ314">
        <v>57</v>
      </c>
      <c r="AR314">
        <v>57</v>
      </c>
      <c r="AS314">
        <v>135</v>
      </c>
      <c r="AT314">
        <v>542</v>
      </c>
      <c r="AU314">
        <v>204</v>
      </c>
      <c r="AV314">
        <v>17</v>
      </c>
      <c r="AW314">
        <v>195</v>
      </c>
      <c r="AX314">
        <v>19</v>
      </c>
      <c r="AY314">
        <v>8</v>
      </c>
      <c r="AZ314">
        <v>160</v>
      </c>
      <c r="BA314">
        <v>46</v>
      </c>
      <c r="BB314">
        <v>28</v>
      </c>
      <c r="BC314">
        <v>8</v>
      </c>
      <c r="BD314">
        <v>94</v>
      </c>
      <c r="BE314">
        <v>0</v>
      </c>
      <c r="BF314">
        <v>0</v>
      </c>
      <c r="BG314">
        <v>0</v>
      </c>
      <c r="BH314">
        <v>0</v>
      </c>
      <c r="BI314">
        <v>40</v>
      </c>
      <c r="BJ314">
        <v>0</v>
      </c>
      <c r="BK314">
        <v>12</v>
      </c>
      <c r="BL314">
        <v>0</v>
      </c>
      <c r="BM314">
        <v>0</v>
      </c>
      <c r="BN314">
        <v>0</v>
      </c>
      <c r="BO314" s="30">
        <f t="shared" si="123"/>
        <v>154</v>
      </c>
      <c r="BP314">
        <v>67</v>
      </c>
      <c r="BQ314" s="30">
        <f t="shared" si="124"/>
        <v>413</v>
      </c>
      <c r="BR314" s="24">
        <v>12131</v>
      </c>
      <c r="BS314" s="30">
        <f t="shared" si="136"/>
        <v>12131</v>
      </c>
      <c r="BT314" s="30">
        <v>0</v>
      </c>
      <c r="BU314" s="43">
        <v>39599</v>
      </c>
      <c r="BW314">
        <f t="shared" si="141"/>
        <v>139453</v>
      </c>
      <c r="BX314" s="25">
        <f t="shared" si="142"/>
        <v>-0.12641496432441912</v>
      </c>
      <c r="BY314" s="44">
        <v>3706</v>
      </c>
      <c r="BZ314" s="39">
        <f t="shared" si="137"/>
        <v>8425</v>
      </c>
      <c r="CA314" s="39">
        <f t="shared" si="143"/>
        <v>71893</v>
      </c>
      <c r="CD314">
        <f t="shared" si="138"/>
        <v>27856</v>
      </c>
      <c r="CE314">
        <f t="shared" si="139"/>
        <v>17754</v>
      </c>
      <c r="CF314">
        <f t="shared" si="140"/>
        <v>6705</v>
      </c>
      <c r="CG314">
        <f t="shared" si="85"/>
        <v>5774</v>
      </c>
      <c r="CH314">
        <f t="shared" si="86"/>
        <v>5798</v>
      </c>
      <c r="CZ314" s="88">
        <v>39569</v>
      </c>
      <c r="DA314" s="6">
        <f t="shared" si="117"/>
        <v>12659.361111111111</v>
      </c>
      <c r="DB314" s="6">
        <f t="shared" si="84"/>
        <v>11621.083333333334</v>
      </c>
      <c r="DC314" s="90">
        <f t="shared" si="118"/>
        <v>12131</v>
      </c>
    </row>
    <row r="315" spans="2:107" x14ac:dyDescent="0.3">
      <c r="B315" s="62">
        <v>39600</v>
      </c>
      <c r="C315" t="s">
        <v>448</v>
      </c>
      <c r="D315">
        <v>76</v>
      </c>
      <c r="E315">
        <v>221</v>
      </c>
      <c r="F315">
        <v>524</v>
      </c>
      <c r="G315">
        <v>64</v>
      </c>
      <c r="H315">
        <v>2034</v>
      </c>
      <c r="I315">
        <v>289</v>
      </c>
      <c r="J315">
        <v>49</v>
      </c>
      <c r="K315">
        <v>12</v>
      </c>
      <c r="L315">
        <v>427</v>
      </c>
      <c r="M315">
        <v>201</v>
      </c>
      <c r="N315">
        <v>177</v>
      </c>
      <c r="O315">
        <v>462</v>
      </c>
      <c r="P315">
        <v>220</v>
      </c>
      <c r="Q315">
        <v>106</v>
      </c>
      <c r="R315">
        <v>61</v>
      </c>
      <c r="S315">
        <v>86</v>
      </c>
      <c r="T315">
        <v>68</v>
      </c>
      <c r="U315">
        <v>74</v>
      </c>
      <c r="V315">
        <v>38</v>
      </c>
      <c r="W315">
        <v>87</v>
      </c>
      <c r="X315">
        <v>122</v>
      </c>
      <c r="Y315">
        <v>289</v>
      </c>
      <c r="Z315">
        <v>156</v>
      </c>
      <c r="AA315">
        <v>42</v>
      </c>
      <c r="AB315">
        <v>129</v>
      </c>
      <c r="AC315">
        <v>223</v>
      </c>
      <c r="AD315">
        <v>56</v>
      </c>
      <c r="AE315">
        <v>295</v>
      </c>
      <c r="AF315">
        <v>29</v>
      </c>
      <c r="AG315">
        <v>90</v>
      </c>
      <c r="AH315">
        <v>90</v>
      </c>
      <c r="AI315">
        <v>205</v>
      </c>
      <c r="AJ315">
        <v>197</v>
      </c>
      <c r="AK315">
        <v>30</v>
      </c>
      <c r="AL315">
        <v>164</v>
      </c>
      <c r="AM315">
        <v>115</v>
      </c>
      <c r="AN315">
        <v>1442</v>
      </c>
      <c r="AO315">
        <v>158</v>
      </c>
      <c r="AP315">
        <v>19</v>
      </c>
      <c r="AQ315">
        <v>46</v>
      </c>
      <c r="AR315">
        <v>47</v>
      </c>
      <c r="AS315">
        <v>123</v>
      </c>
      <c r="AT315">
        <v>497</v>
      </c>
      <c r="AU315">
        <v>207</v>
      </c>
      <c r="AV315">
        <v>11</v>
      </c>
      <c r="AW315">
        <v>209</v>
      </c>
      <c r="AX315">
        <v>4</v>
      </c>
      <c r="AY315">
        <v>11</v>
      </c>
      <c r="AZ315">
        <v>149</v>
      </c>
      <c r="BA315">
        <v>35</v>
      </c>
      <c r="BB315">
        <v>20</v>
      </c>
      <c r="BC315">
        <v>10</v>
      </c>
      <c r="BD315">
        <v>73</v>
      </c>
      <c r="BE315">
        <v>0</v>
      </c>
      <c r="BF315">
        <v>0</v>
      </c>
      <c r="BG315">
        <v>1</v>
      </c>
      <c r="BH315">
        <v>0</v>
      </c>
      <c r="BI315">
        <v>18</v>
      </c>
      <c r="BJ315">
        <v>0</v>
      </c>
      <c r="BK315">
        <v>8</v>
      </c>
      <c r="BL315">
        <v>0</v>
      </c>
      <c r="BM315">
        <v>0</v>
      </c>
      <c r="BN315">
        <v>0</v>
      </c>
      <c r="BO315" s="30">
        <f t="shared" si="123"/>
        <v>110</v>
      </c>
      <c r="BP315">
        <v>43</v>
      </c>
      <c r="BQ315" s="30">
        <f t="shared" si="124"/>
        <v>381</v>
      </c>
      <c r="BR315" s="24">
        <v>11020</v>
      </c>
      <c r="BS315" s="30">
        <f t="shared" si="136"/>
        <v>11020</v>
      </c>
      <c r="BT315" s="30">
        <v>0</v>
      </c>
      <c r="BU315" s="43">
        <v>39627</v>
      </c>
      <c r="BW315">
        <f t="shared" si="141"/>
        <v>137680</v>
      </c>
      <c r="BX315" s="25">
        <f t="shared" si="142"/>
        <v>-0.13801307255014905</v>
      </c>
      <c r="BY315" s="44">
        <v>6167</v>
      </c>
      <c r="BZ315" s="39">
        <f t="shared" si="137"/>
        <v>4853</v>
      </c>
      <c r="CA315" s="39">
        <f t="shared" si="143"/>
        <v>69909</v>
      </c>
      <c r="CD315">
        <f t="shared" si="138"/>
        <v>27287</v>
      </c>
      <c r="CE315">
        <f t="shared" si="139"/>
        <v>17589</v>
      </c>
      <c r="CF315">
        <f t="shared" si="140"/>
        <v>6593</v>
      </c>
      <c r="CG315">
        <f t="shared" si="85"/>
        <v>5717</v>
      </c>
      <c r="CH315">
        <f t="shared" si="86"/>
        <v>5745</v>
      </c>
      <c r="CZ315" s="88">
        <v>39600</v>
      </c>
      <c r="DA315" s="6">
        <f t="shared" si="117"/>
        <v>12667.833333333334</v>
      </c>
      <c r="DB315" s="6">
        <f t="shared" si="84"/>
        <v>11473.333333333334</v>
      </c>
      <c r="DC315" s="90">
        <f t="shared" si="118"/>
        <v>11020</v>
      </c>
    </row>
    <row r="316" spans="2:107" x14ac:dyDescent="0.3">
      <c r="B316" s="62">
        <v>39630</v>
      </c>
      <c r="C316" t="s">
        <v>462</v>
      </c>
      <c r="D316">
        <v>58</v>
      </c>
      <c r="E316">
        <v>237</v>
      </c>
      <c r="F316">
        <v>492</v>
      </c>
      <c r="G316">
        <v>59</v>
      </c>
      <c r="H316">
        <v>2289</v>
      </c>
      <c r="I316">
        <v>295</v>
      </c>
      <c r="J316">
        <v>62</v>
      </c>
      <c r="K316">
        <v>9</v>
      </c>
      <c r="L316">
        <v>507</v>
      </c>
      <c r="M316">
        <v>204</v>
      </c>
      <c r="N316">
        <v>175</v>
      </c>
      <c r="O316">
        <v>449</v>
      </c>
      <c r="P316">
        <v>265</v>
      </c>
      <c r="Q316">
        <v>97</v>
      </c>
      <c r="R316">
        <v>75</v>
      </c>
      <c r="S316">
        <v>109</v>
      </c>
      <c r="T316">
        <v>56</v>
      </c>
      <c r="U316">
        <v>77</v>
      </c>
      <c r="V316">
        <v>34</v>
      </c>
      <c r="W316">
        <v>130</v>
      </c>
      <c r="X316">
        <v>105</v>
      </c>
      <c r="Y316">
        <v>274</v>
      </c>
      <c r="Z316">
        <v>147</v>
      </c>
      <c r="AA316">
        <v>35</v>
      </c>
      <c r="AB316">
        <v>155</v>
      </c>
      <c r="AC316">
        <v>215</v>
      </c>
      <c r="AD316">
        <v>59</v>
      </c>
      <c r="AE316">
        <v>291</v>
      </c>
      <c r="AF316">
        <v>28</v>
      </c>
      <c r="AG316">
        <v>102</v>
      </c>
      <c r="AH316">
        <v>104</v>
      </c>
      <c r="AI316">
        <v>237</v>
      </c>
      <c r="AJ316">
        <v>228</v>
      </c>
      <c r="AK316">
        <v>43</v>
      </c>
      <c r="AL316">
        <v>203</v>
      </c>
      <c r="AM316">
        <v>88</v>
      </c>
      <c r="AN316">
        <v>1512</v>
      </c>
      <c r="AO316">
        <v>153</v>
      </c>
      <c r="AP316">
        <v>22</v>
      </c>
      <c r="AQ316">
        <v>57</v>
      </c>
      <c r="AR316">
        <v>34</v>
      </c>
      <c r="AS316">
        <v>166</v>
      </c>
      <c r="AT316">
        <v>519</v>
      </c>
      <c r="AU316">
        <v>226</v>
      </c>
      <c r="AV316">
        <v>23</v>
      </c>
      <c r="AW316">
        <v>206</v>
      </c>
      <c r="AX316">
        <v>4</v>
      </c>
      <c r="AY316">
        <v>8</v>
      </c>
      <c r="AZ316">
        <v>158</v>
      </c>
      <c r="BA316">
        <v>51</v>
      </c>
      <c r="BB316">
        <v>40</v>
      </c>
      <c r="BC316">
        <v>9</v>
      </c>
      <c r="BD316">
        <v>66</v>
      </c>
      <c r="BE316">
        <v>0</v>
      </c>
      <c r="BF316">
        <v>0</v>
      </c>
      <c r="BG316">
        <v>0</v>
      </c>
      <c r="BH316">
        <v>2</v>
      </c>
      <c r="BI316">
        <v>27</v>
      </c>
      <c r="BJ316">
        <v>0</v>
      </c>
      <c r="BK316">
        <v>7</v>
      </c>
      <c r="BL316">
        <v>0</v>
      </c>
      <c r="BM316">
        <v>0</v>
      </c>
      <c r="BN316">
        <v>0</v>
      </c>
      <c r="BO316" s="30">
        <f t="shared" si="123"/>
        <v>111</v>
      </c>
      <c r="BP316">
        <v>58</v>
      </c>
      <c r="BQ316" s="30">
        <f t="shared" si="124"/>
        <v>361</v>
      </c>
      <c r="BR316" s="24">
        <v>11702</v>
      </c>
      <c r="BS316" s="30">
        <f t="shared" ref="BS316:BS325" si="144">SUM(D316:BQ316)-BO316</f>
        <v>11702</v>
      </c>
      <c r="BT316" s="30">
        <v>0</v>
      </c>
      <c r="BU316" s="43">
        <v>39655</v>
      </c>
      <c r="BW316">
        <f t="shared" si="141"/>
        <v>139120</v>
      </c>
      <c r="BX316" s="25">
        <f t="shared" si="142"/>
        <v>-9.2516128190576863E-2</v>
      </c>
      <c r="BY316" s="44">
        <v>7204</v>
      </c>
      <c r="BZ316" s="39">
        <f t="shared" ref="BZ316:BZ321" si="145">BR316-BY316</f>
        <v>4498</v>
      </c>
      <c r="CA316" s="39">
        <f t="shared" si="143"/>
        <v>71763</v>
      </c>
      <c r="CD316">
        <f t="shared" ref="CD316:CD321" si="146">SUM(H305:H316)</f>
        <v>27495</v>
      </c>
      <c r="CE316">
        <f t="shared" ref="CE316:CE321" si="147">SUM(AN305:AN316)</f>
        <v>17834</v>
      </c>
      <c r="CF316">
        <f t="shared" ref="CF316:CF321" si="148">SUM(AT305:AT316)</f>
        <v>6623</v>
      </c>
      <c r="CG316">
        <f t="shared" si="85"/>
        <v>5761</v>
      </c>
      <c r="CH316">
        <f t="shared" si="86"/>
        <v>5807</v>
      </c>
      <c r="CZ316" s="88">
        <v>39630</v>
      </c>
      <c r="DA316" s="6">
        <f t="shared" si="117"/>
        <v>12564.833333333334</v>
      </c>
      <c r="DB316" s="6">
        <f t="shared" si="84"/>
        <v>11593.333333333334</v>
      </c>
      <c r="DC316" s="90">
        <f t="shared" si="118"/>
        <v>11702</v>
      </c>
    </row>
    <row r="317" spans="2:107" x14ac:dyDescent="0.3">
      <c r="B317" s="63">
        <v>39661</v>
      </c>
      <c r="C317" t="s">
        <v>438</v>
      </c>
      <c r="D317">
        <v>91</v>
      </c>
      <c r="E317">
        <v>295</v>
      </c>
      <c r="F317">
        <v>622</v>
      </c>
      <c r="G317">
        <v>79</v>
      </c>
      <c r="H317">
        <v>2992</v>
      </c>
      <c r="I317">
        <v>416</v>
      </c>
      <c r="J317">
        <v>96</v>
      </c>
      <c r="K317">
        <v>21</v>
      </c>
      <c r="L317">
        <v>596</v>
      </c>
      <c r="M317">
        <v>297</v>
      </c>
      <c r="N317">
        <v>264</v>
      </c>
      <c r="O317">
        <v>614</v>
      </c>
      <c r="P317">
        <v>311</v>
      </c>
      <c r="Q317">
        <v>129</v>
      </c>
      <c r="R317">
        <v>98</v>
      </c>
      <c r="S317">
        <v>126</v>
      </c>
      <c r="T317">
        <v>59</v>
      </c>
      <c r="U317">
        <v>103</v>
      </c>
      <c r="V317">
        <v>46</v>
      </c>
      <c r="W317">
        <v>154</v>
      </c>
      <c r="X317">
        <v>153</v>
      </c>
      <c r="Y317">
        <v>303</v>
      </c>
      <c r="Z317">
        <v>186</v>
      </c>
      <c r="AA317">
        <v>47</v>
      </c>
      <c r="AB317">
        <v>199</v>
      </c>
      <c r="AC317">
        <v>297</v>
      </c>
      <c r="AD317">
        <v>83</v>
      </c>
      <c r="AE317">
        <v>392</v>
      </c>
      <c r="AF317">
        <v>29</v>
      </c>
      <c r="AG317">
        <v>127</v>
      </c>
      <c r="AH317">
        <v>118</v>
      </c>
      <c r="AI317">
        <v>327</v>
      </c>
      <c r="AJ317">
        <v>289</v>
      </c>
      <c r="AK317">
        <v>48</v>
      </c>
      <c r="AL317">
        <v>239</v>
      </c>
      <c r="AM317">
        <v>144</v>
      </c>
      <c r="AN317">
        <v>1935</v>
      </c>
      <c r="AO317">
        <v>217</v>
      </c>
      <c r="AP317">
        <v>23</v>
      </c>
      <c r="AQ317">
        <v>85</v>
      </c>
      <c r="AR317">
        <v>46</v>
      </c>
      <c r="AS317">
        <v>182</v>
      </c>
      <c r="AT317">
        <v>715</v>
      </c>
      <c r="AU317">
        <v>309</v>
      </c>
      <c r="AV317">
        <v>29</v>
      </c>
      <c r="AW317">
        <v>292</v>
      </c>
      <c r="AX317">
        <v>12</v>
      </c>
      <c r="AY317">
        <v>11</v>
      </c>
      <c r="AZ317">
        <v>204</v>
      </c>
      <c r="BA317">
        <v>66</v>
      </c>
      <c r="BB317">
        <v>26</v>
      </c>
      <c r="BC317">
        <v>17</v>
      </c>
      <c r="BD317">
        <v>80</v>
      </c>
      <c r="BE317">
        <v>0</v>
      </c>
      <c r="BF317">
        <v>0</v>
      </c>
      <c r="BG317">
        <v>0</v>
      </c>
      <c r="BH317">
        <v>1</v>
      </c>
      <c r="BI317">
        <v>30</v>
      </c>
      <c r="BJ317">
        <v>0</v>
      </c>
      <c r="BK317">
        <v>7</v>
      </c>
      <c r="BL317">
        <v>1</v>
      </c>
      <c r="BM317">
        <v>0</v>
      </c>
      <c r="BN317">
        <v>0</v>
      </c>
      <c r="BO317" s="30">
        <f t="shared" si="123"/>
        <v>136</v>
      </c>
      <c r="BP317">
        <v>125</v>
      </c>
      <c r="BQ317" s="30">
        <f t="shared" si="124"/>
        <v>430</v>
      </c>
      <c r="BR317" s="24">
        <v>15233</v>
      </c>
      <c r="BS317" s="30">
        <f t="shared" si="144"/>
        <v>15233</v>
      </c>
      <c r="BT317" s="30">
        <v>0</v>
      </c>
      <c r="BU317" s="43">
        <v>39690</v>
      </c>
      <c r="BW317">
        <f t="shared" si="141"/>
        <v>142612</v>
      </c>
      <c r="BX317" s="25">
        <f t="shared" si="142"/>
        <v>-4.8866539059217451E-2</v>
      </c>
      <c r="BY317" s="44">
        <v>6109</v>
      </c>
      <c r="BZ317" s="39">
        <f t="shared" si="145"/>
        <v>9124</v>
      </c>
      <c r="CA317" s="39">
        <f t="shared" si="143"/>
        <v>74555</v>
      </c>
      <c r="CD317">
        <f t="shared" si="146"/>
        <v>28018</v>
      </c>
      <c r="CE317">
        <f t="shared" si="147"/>
        <v>18309</v>
      </c>
      <c r="CF317">
        <f t="shared" si="148"/>
        <v>6789</v>
      </c>
      <c r="CG317">
        <f t="shared" si="85"/>
        <v>5867</v>
      </c>
      <c r="CH317">
        <f t="shared" si="86"/>
        <v>5982</v>
      </c>
      <c r="CZ317" s="88">
        <v>39661</v>
      </c>
      <c r="DA317" s="6">
        <f t="shared" si="117"/>
        <v>12611</v>
      </c>
      <c r="DB317" s="6">
        <f t="shared" si="84"/>
        <v>11884.333333333334</v>
      </c>
      <c r="DC317" s="90">
        <f t="shared" si="118"/>
        <v>15233</v>
      </c>
    </row>
    <row r="318" spans="2:107" x14ac:dyDescent="0.3">
      <c r="B318" s="66">
        <v>39692</v>
      </c>
      <c r="C318" t="s">
        <v>439</v>
      </c>
      <c r="D318">
        <v>64</v>
      </c>
      <c r="E318">
        <v>309</v>
      </c>
      <c r="F318">
        <v>582</v>
      </c>
      <c r="G318">
        <v>72</v>
      </c>
      <c r="H318">
        <v>2598</v>
      </c>
      <c r="I318">
        <v>394</v>
      </c>
      <c r="J318">
        <v>80</v>
      </c>
      <c r="K318">
        <v>18</v>
      </c>
      <c r="L318">
        <v>565</v>
      </c>
      <c r="M318">
        <v>250</v>
      </c>
      <c r="N318">
        <v>217</v>
      </c>
      <c r="O318">
        <v>577</v>
      </c>
      <c r="P318">
        <v>340</v>
      </c>
      <c r="Q318">
        <v>119</v>
      </c>
      <c r="R318">
        <v>92</v>
      </c>
      <c r="S318">
        <v>137</v>
      </c>
      <c r="T318">
        <v>50</v>
      </c>
      <c r="U318">
        <v>68</v>
      </c>
      <c r="V318">
        <v>37</v>
      </c>
      <c r="W318">
        <v>142</v>
      </c>
      <c r="X318">
        <v>164</v>
      </c>
      <c r="Y318">
        <v>323</v>
      </c>
      <c r="Z318">
        <v>198</v>
      </c>
      <c r="AA318">
        <v>35</v>
      </c>
      <c r="AB318">
        <v>171</v>
      </c>
      <c r="AC318">
        <v>260</v>
      </c>
      <c r="AD318">
        <v>55</v>
      </c>
      <c r="AE318">
        <v>363</v>
      </c>
      <c r="AF318">
        <v>33</v>
      </c>
      <c r="AG318">
        <v>129</v>
      </c>
      <c r="AH318">
        <v>108</v>
      </c>
      <c r="AI318">
        <v>297</v>
      </c>
      <c r="AJ318">
        <v>238</v>
      </c>
      <c r="AK318">
        <v>37</v>
      </c>
      <c r="AL318">
        <v>209</v>
      </c>
      <c r="AM318">
        <v>88</v>
      </c>
      <c r="AN318">
        <v>1798</v>
      </c>
      <c r="AO318">
        <v>181</v>
      </c>
      <c r="AP318">
        <v>26</v>
      </c>
      <c r="AQ318">
        <v>70</v>
      </c>
      <c r="AR318">
        <v>55</v>
      </c>
      <c r="AS318">
        <v>147</v>
      </c>
      <c r="AT318">
        <v>623</v>
      </c>
      <c r="AU318">
        <v>242</v>
      </c>
      <c r="AV318">
        <v>32</v>
      </c>
      <c r="AW318">
        <v>238</v>
      </c>
      <c r="AX318">
        <v>3</v>
      </c>
      <c r="AY318">
        <v>20</v>
      </c>
      <c r="AZ318">
        <v>185</v>
      </c>
      <c r="BA318">
        <v>66</v>
      </c>
      <c r="BB318">
        <v>26</v>
      </c>
      <c r="BC318">
        <v>5</v>
      </c>
      <c r="BD318">
        <v>54</v>
      </c>
      <c r="BE318">
        <v>0</v>
      </c>
      <c r="BF318">
        <v>0</v>
      </c>
      <c r="BG318">
        <v>1</v>
      </c>
      <c r="BH318">
        <v>0</v>
      </c>
      <c r="BI318">
        <v>35</v>
      </c>
      <c r="BJ318">
        <v>0</v>
      </c>
      <c r="BK318">
        <v>5</v>
      </c>
      <c r="BL318">
        <v>2</v>
      </c>
      <c r="BM318">
        <v>0</v>
      </c>
      <c r="BN318">
        <v>1</v>
      </c>
      <c r="BO318" s="30">
        <f t="shared" si="123"/>
        <v>103</v>
      </c>
      <c r="BP318">
        <v>60</v>
      </c>
      <c r="BQ318" s="30">
        <f t="shared" si="124"/>
        <v>379</v>
      </c>
      <c r="BR318" s="24">
        <v>13673</v>
      </c>
      <c r="BS318" s="30">
        <f t="shared" si="144"/>
        <v>13673</v>
      </c>
      <c r="BT318" s="30">
        <v>0</v>
      </c>
      <c r="BU318" s="43">
        <v>39718</v>
      </c>
      <c r="BW318">
        <f t="shared" ref="BW318:BW323" si="149">SUM(BR307:BR318)</f>
        <v>141071</v>
      </c>
      <c r="BX318" s="25">
        <f t="shared" ref="BX318:BX323" si="150">(BW318/BW306)-1</f>
        <v>-3.4897244342281697E-2</v>
      </c>
      <c r="BY318" s="44">
        <v>5739</v>
      </c>
      <c r="BZ318" s="39">
        <f t="shared" si="145"/>
        <v>7934</v>
      </c>
      <c r="CA318" s="39">
        <f t="shared" ref="CA318:CA323" si="151">SUM(BZ307:BZ318)</f>
        <v>70789</v>
      </c>
      <c r="CD318">
        <f t="shared" si="146"/>
        <v>27491</v>
      </c>
      <c r="CE318">
        <f t="shared" si="147"/>
        <v>18164</v>
      </c>
      <c r="CF318">
        <f t="shared" si="148"/>
        <v>6708</v>
      </c>
      <c r="CG318">
        <f t="shared" si="85"/>
        <v>5864</v>
      </c>
      <c r="CH318">
        <f t="shared" si="86"/>
        <v>5954</v>
      </c>
      <c r="CZ318" s="88">
        <v>39692</v>
      </c>
      <c r="DA318" s="6">
        <f t="shared" si="117"/>
        <v>12558.194444444445</v>
      </c>
      <c r="DB318" s="6">
        <f t="shared" si="84"/>
        <v>11755.916666666666</v>
      </c>
      <c r="DC318" s="90">
        <f t="shared" si="118"/>
        <v>13673</v>
      </c>
    </row>
    <row r="319" spans="2:107" x14ac:dyDescent="0.3">
      <c r="B319" s="63">
        <v>39722</v>
      </c>
      <c r="C319" t="s">
        <v>440</v>
      </c>
      <c r="D319">
        <v>71</v>
      </c>
      <c r="E319">
        <v>294</v>
      </c>
      <c r="F319">
        <v>570</v>
      </c>
      <c r="G319">
        <v>59</v>
      </c>
      <c r="H319">
        <v>2718</v>
      </c>
      <c r="I319">
        <v>394</v>
      </c>
      <c r="J319">
        <v>77</v>
      </c>
      <c r="K319">
        <v>17</v>
      </c>
      <c r="L319">
        <v>509</v>
      </c>
      <c r="M319">
        <v>229</v>
      </c>
      <c r="N319">
        <v>207</v>
      </c>
      <c r="O319">
        <v>569</v>
      </c>
      <c r="P319">
        <v>307</v>
      </c>
      <c r="Q319">
        <v>85</v>
      </c>
      <c r="R319">
        <v>78</v>
      </c>
      <c r="S319">
        <v>114</v>
      </c>
      <c r="T319">
        <v>70</v>
      </c>
      <c r="U319">
        <v>64</v>
      </c>
      <c r="V319">
        <v>44</v>
      </c>
      <c r="W319">
        <v>132</v>
      </c>
      <c r="X319">
        <v>152</v>
      </c>
      <c r="Y319">
        <v>310</v>
      </c>
      <c r="Z319">
        <v>213</v>
      </c>
      <c r="AA319">
        <v>42</v>
      </c>
      <c r="AB319">
        <v>152</v>
      </c>
      <c r="AC319">
        <v>260</v>
      </c>
      <c r="AD319">
        <v>52</v>
      </c>
      <c r="AE319">
        <v>364</v>
      </c>
      <c r="AF319">
        <v>36</v>
      </c>
      <c r="AG319">
        <v>98</v>
      </c>
      <c r="AH319">
        <v>109</v>
      </c>
      <c r="AI319">
        <v>234</v>
      </c>
      <c r="AJ319">
        <v>274</v>
      </c>
      <c r="AK319">
        <v>39</v>
      </c>
      <c r="AL319">
        <v>212</v>
      </c>
      <c r="AM319">
        <v>107</v>
      </c>
      <c r="AN319">
        <v>1772</v>
      </c>
      <c r="AO319">
        <v>171</v>
      </c>
      <c r="AP319">
        <v>17</v>
      </c>
      <c r="AQ319">
        <v>87</v>
      </c>
      <c r="AR319">
        <v>52</v>
      </c>
      <c r="AS319">
        <v>118</v>
      </c>
      <c r="AT319">
        <v>650</v>
      </c>
      <c r="AU319">
        <v>262</v>
      </c>
      <c r="AV319">
        <v>26</v>
      </c>
      <c r="AW319">
        <v>264</v>
      </c>
      <c r="AX319">
        <v>5</v>
      </c>
      <c r="AY319">
        <v>25</v>
      </c>
      <c r="AZ319">
        <v>177</v>
      </c>
      <c r="BA319">
        <v>56</v>
      </c>
      <c r="BB319">
        <v>24</v>
      </c>
      <c r="BC319">
        <v>10</v>
      </c>
      <c r="BD319">
        <v>73</v>
      </c>
      <c r="BE319">
        <v>0</v>
      </c>
      <c r="BF319">
        <v>0</v>
      </c>
      <c r="BG319">
        <v>1</v>
      </c>
      <c r="BH319">
        <v>2</v>
      </c>
      <c r="BI319">
        <v>37</v>
      </c>
      <c r="BJ319">
        <v>2</v>
      </c>
      <c r="BK319">
        <v>13</v>
      </c>
      <c r="BL319">
        <v>2</v>
      </c>
      <c r="BM319">
        <v>1</v>
      </c>
      <c r="BN319">
        <v>1</v>
      </c>
      <c r="BO319" s="30">
        <f t="shared" si="123"/>
        <v>142</v>
      </c>
      <c r="BP319">
        <v>72</v>
      </c>
      <c r="BQ319" s="30">
        <f t="shared" si="124"/>
        <v>370</v>
      </c>
      <c r="BR319" s="24">
        <v>13552</v>
      </c>
      <c r="BS319" s="30">
        <f t="shared" si="144"/>
        <v>13552</v>
      </c>
      <c r="BT319" s="30">
        <v>0</v>
      </c>
      <c r="BU319" s="43">
        <v>39746</v>
      </c>
      <c r="BW319">
        <f t="shared" si="149"/>
        <v>142313</v>
      </c>
      <c r="BX319" s="25">
        <f t="shared" si="150"/>
        <v>-1.7690990916369831E-2</v>
      </c>
      <c r="BY319" s="44">
        <v>5036</v>
      </c>
      <c r="BZ319" s="39">
        <f t="shared" si="145"/>
        <v>8516</v>
      </c>
      <c r="CA319" s="39">
        <f t="shared" si="151"/>
        <v>70737</v>
      </c>
      <c r="CD319">
        <f t="shared" si="146"/>
        <v>27771</v>
      </c>
      <c r="CE319">
        <f t="shared" si="147"/>
        <v>18291</v>
      </c>
      <c r="CF319">
        <f t="shared" si="148"/>
        <v>6755</v>
      </c>
      <c r="CG319">
        <f t="shared" si="85"/>
        <v>5942</v>
      </c>
      <c r="CH319">
        <f t="shared" si="86"/>
        <v>6032</v>
      </c>
      <c r="CZ319" s="88">
        <v>39722</v>
      </c>
      <c r="DA319" s="6">
        <f t="shared" si="117"/>
        <v>12548.861111111111</v>
      </c>
      <c r="DB319" s="6">
        <f t="shared" si="84"/>
        <v>11859.416666666666</v>
      </c>
      <c r="DC319" s="90">
        <f t="shared" si="118"/>
        <v>13552</v>
      </c>
    </row>
    <row r="320" spans="2:107" x14ac:dyDescent="0.3">
      <c r="B320" s="63">
        <v>39753</v>
      </c>
      <c r="C320" t="s">
        <v>441</v>
      </c>
      <c r="D320">
        <v>63</v>
      </c>
      <c r="E320">
        <v>233</v>
      </c>
      <c r="F320">
        <v>419</v>
      </c>
      <c r="G320">
        <v>71</v>
      </c>
      <c r="H320">
        <v>2298</v>
      </c>
      <c r="I320">
        <v>334</v>
      </c>
      <c r="J320">
        <v>41</v>
      </c>
      <c r="K320">
        <v>14</v>
      </c>
      <c r="L320">
        <v>440</v>
      </c>
      <c r="M320">
        <v>239</v>
      </c>
      <c r="N320">
        <v>188</v>
      </c>
      <c r="O320">
        <v>495</v>
      </c>
      <c r="P320">
        <v>233</v>
      </c>
      <c r="Q320">
        <v>105</v>
      </c>
      <c r="R320">
        <v>74</v>
      </c>
      <c r="S320">
        <v>87</v>
      </c>
      <c r="T320">
        <v>38</v>
      </c>
      <c r="U320">
        <v>63</v>
      </c>
      <c r="V320">
        <v>33</v>
      </c>
      <c r="W320">
        <v>115</v>
      </c>
      <c r="X320">
        <v>113</v>
      </c>
      <c r="Y320">
        <v>265</v>
      </c>
      <c r="Z320">
        <v>148</v>
      </c>
      <c r="AA320">
        <v>33</v>
      </c>
      <c r="AB320">
        <v>123</v>
      </c>
      <c r="AC320">
        <v>224</v>
      </c>
      <c r="AD320">
        <v>65</v>
      </c>
      <c r="AE320">
        <v>313</v>
      </c>
      <c r="AF320">
        <v>29</v>
      </c>
      <c r="AG320">
        <v>77</v>
      </c>
      <c r="AH320">
        <v>102</v>
      </c>
      <c r="AI320">
        <v>214</v>
      </c>
      <c r="AJ320">
        <v>275</v>
      </c>
      <c r="AK320">
        <v>28</v>
      </c>
      <c r="AL320">
        <v>162</v>
      </c>
      <c r="AM320">
        <v>95</v>
      </c>
      <c r="AN320">
        <v>1682</v>
      </c>
      <c r="AO320">
        <v>139</v>
      </c>
      <c r="AP320">
        <v>20</v>
      </c>
      <c r="AQ320">
        <v>52</v>
      </c>
      <c r="AR320">
        <v>45</v>
      </c>
      <c r="AS320">
        <v>137</v>
      </c>
      <c r="AT320">
        <v>495</v>
      </c>
      <c r="AU320">
        <v>193</v>
      </c>
      <c r="AV320">
        <v>17</v>
      </c>
      <c r="AW320">
        <v>211</v>
      </c>
      <c r="AX320">
        <v>5</v>
      </c>
      <c r="AY320">
        <v>21</v>
      </c>
      <c r="AZ320">
        <v>149</v>
      </c>
      <c r="BA320">
        <v>59</v>
      </c>
      <c r="BB320">
        <v>17</v>
      </c>
      <c r="BC320">
        <v>8</v>
      </c>
      <c r="BD320">
        <v>93</v>
      </c>
      <c r="BE320">
        <v>0</v>
      </c>
      <c r="BF320">
        <v>0</v>
      </c>
      <c r="BG320">
        <v>1</v>
      </c>
      <c r="BH320">
        <v>2</v>
      </c>
      <c r="BI320">
        <v>47</v>
      </c>
      <c r="BJ320">
        <v>0</v>
      </c>
      <c r="BK320">
        <v>8</v>
      </c>
      <c r="BL320">
        <v>1</v>
      </c>
      <c r="BM320">
        <v>0</v>
      </c>
      <c r="BN320">
        <v>0</v>
      </c>
      <c r="BO320" s="30">
        <f t="shared" si="123"/>
        <v>160</v>
      </c>
      <c r="BP320">
        <v>51</v>
      </c>
      <c r="BQ320" s="30">
        <f t="shared" si="124"/>
        <v>402</v>
      </c>
      <c r="BR320" s="24">
        <v>11704</v>
      </c>
      <c r="BS320" s="30">
        <f t="shared" si="144"/>
        <v>11704</v>
      </c>
      <c r="BT320" s="30">
        <v>0</v>
      </c>
      <c r="BU320" s="43">
        <v>39783</v>
      </c>
      <c r="BW320">
        <f t="shared" si="149"/>
        <v>144556</v>
      </c>
      <c r="BX320" s="25">
        <f t="shared" si="150"/>
        <v>6.5662579292959933E-3</v>
      </c>
      <c r="BY320" s="44">
        <v>4897</v>
      </c>
      <c r="BZ320" s="39">
        <f t="shared" si="145"/>
        <v>6807</v>
      </c>
      <c r="CA320" s="39">
        <f t="shared" si="151"/>
        <v>73418</v>
      </c>
      <c r="CD320">
        <f t="shared" si="146"/>
        <v>28206</v>
      </c>
      <c r="CE320">
        <f t="shared" si="147"/>
        <v>18706</v>
      </c>
      <c r="CF320">
        <f t="shared" si="148"/>
        <v>6787</v>
      </c>
      <c r="CG320">
        <f t="shared" si="85"/>
        <v>5970</v>
      </c>
      <c r="CH320">
        <f t="shared" si="86"/>
        <v>6150</v>
      </c>
      <c r="CZ320" s="88">
        <v>39753</v>
      </c>
      <c r="DA320" s="6">
        <f t="shared" si="117"/>
        <v>12579.111111111111</v>
      </c>
      <c r="DB320" s="6">
        <f t="shared" si="84"/>
        <v>12046.333333333334</v>
      </c>
      <c r="DC320" s="90">
        <f t="shared" si="118"/>
        <v>11704</v>
      </c>
    </row>
    <row r="321" spans="2:107" x14ac:dyDescent="0.3">
      <c r="B321" s="63">
        <v>39783</v>
      </c>
      <c r="C321" t="s">
        <v>442</v>
      </c>
      <c r="D321">
        <v>30</v>
      </c>
      <c r="E321">
        <v>178</v>
      </c>
      <c r="F321">
        <v>316</v>
      </c>
      <c r="G321">
        <v>30</v>
      </c>
      <c r="H321">
        <v>1475</v>
      </c>
      <c r="I321">
        <v>175</v>
      </c>
      <c r="J321">
        <v>34</v>
      </c>
      <c r="K321">
        <v>10</v>
      </c>
      <c r="L321">
        <v>293</v>
      </c>
      <c r="M321">
        <v>137</v>
      </c>
      <c r="N321">
        <v>124</v>
      </c>
      <c r="O321">
        <v>324</v>
      </c>
      <c r="P321">
        <v>159</v>
      </c>
      <c r="Q321">
        <v>52</v>
      </c>
      <c r="R321">
        <v>43</v>
      </c>
      <c r="S321">
        <v>61</v>
      </c>
      <c r="T321">
        <v>43</v>
      </c>
      <c r="U321">
        <v>45</v>
      </c>
      <c r="V321">
        <v>19</v>
      </c>
      <c r="W321">
        <v>66</v>
      </c>
      <c r="X321">
        <v>69</v>
      </c>
      <c r="Y321">
        <v>171</v>
      </c>
      <c r="Z321">
        <v>96</v>
      </c>
      <c r="AA321">
        <v>14</v>
      </c>
      <c r="AB321">
        <v>69</v>
      </c>
      <c r="AC321">
        <v>121</v>
      </c>
      <c r="AD321">
        <v>42</v>
      </c>
      <c r="AE321">
        <v>189</v>
      </c>
      <c r="AF321">
        <v>18</v>
      </c>
      <c r="AG321">
        <v>66</v>
      </c>
      <c r="AH321">
        <v>56</v>
      </c>
      <c r="AI321">
        <v>139</v>
      </c>
      <c r="AJ321">
        <v>142</v>
      </c>
      <c r="AK321">
        <v>26</v>
      </c>
      <c r="AL321">
        <v>122</v>
      </c>
      <c r="AM321">
        <v>53</v>
      </c>
      <c r="AN321">
        <v>1121</v>
      </c>
      <c r="AO321">
        <v>73</v>
      </c>
      <c r="AP321">
        <v>7</v>
      </c>
      <c r="AQ321">
        <v>21</v>
      </c>
      <c r="AR321">
        <v>13</v>
      </c>
      <c r="AS321">
        <v>108</v>
      </c>
      <c r="AT321">
        <v>311</v>
      </c>
      <c r="AU321">
        <v>148</v>
      </c>
      <c r="AV321">
        <v>15</v>
      </c>
      <c r="AW321">
        <v>120</v>
      </c>
      <c r="AX321">
        <v>2</v>
      </c>
      <c r="AY321">
        <v>10</v>
      </c>
      <c r="AZ321">
        <v>100</v>
      </c>
      <c r="BA321">
        <v>29</v>
      </c>
      <c r="BB321">
        <v>15</v>
      </c>
      <c r="BC321">
        <v>2</v>
      </c>
      <c r="BD321">
        <v>54</v>
      </c>
      <c r="BE321">
        <v>0</v>
      </c>
      <c r="BF321">
        <v>0</v>
      </c>
      <c r="BG321">
        <v>2</v>
      </c>
      <c r="BH321">
        <v>0</v>
      </c>
      <c r="BI321">
        <v>14</v>
      </c>
      <c r="BJ321">
        <v>0</v>
      </c>
      <c r="BK321">
        <v>8</v>
      </c>
      <c r="BL321">
        <v>2</v>
      </c>
      <c r="BM321">
        <v>0</v>
      </c>
      <c r="BN321">
        <v>2</v>
      </c>
      <c r="BO321" s="30">
        <f t="shared" si="123"/>
        <v>84</v>
      </c>
      <c r="BP321">
        <v>54</v>
      </c>
      <c r="BQ321" s="30">
        <f t="shared" si="124"/>
        <v>294</v>
      </c>
      <c r="BR321" s="24">
        <v>7532</v>
      </c>
      <c r="BS321" s="30">
        <f t="shared" si="144"/>
        <v>7532</v>
      </c>
      <c r="BT321" s="30">
        <v>0</v>
      </c>
      <c r="BU321" s="43">
        <v>39809</v>
      </c>
      <c r="BW321">
        <f t="shared" si="149"/>
        <v>140394</v>
      </c>
      <c r="BX321" s="25">
        <f t="shared" si="150"/>
        <v>-1.1463012772669035E-2</v>
      </c>
      <c r="BY321" s="44">
        <v>3748</v>
      </c>
      <c r="BZ321" s="39">
        <f t="shared" si="145"/>
        <v>3784</v>
      </c>
      <c r="CA321" s="39">
        <f t="shared" si="151"/>
        <v>72842</v>
      </c>
      <c r="CD321">
        <f t="shared" si="146"/>
        <v>27408</v>
      </c>
      <c r="CE321">
        <f t="shared" si="147"/>
        <v>18353</v>
      </c>
      <c r="CF321">
        <f t="shared" si="148"/>
        <v>6505</v>
      </c>
      <c r="CG321">
        <f t="shared" si="85"/>
        <v>5832</v>
      </c>
      <c r="CH321">
        <f t="shared" si="86"/>
        <v>5975</v>
      </c>
      <c r="CZ321" s="88">
        <v>39783</v>
      </c>
      <c r="DA321" s="6">
        <f t="shared" si="117"/>
        <v>12403.972222222223</v>
      </c>
      <c r="DB321" s="6">
        <f t="shared" si="84"/>
        <v>11699.5</v>
      </c>
      <c r="DC321" s="90">
        <f t="shared" si="118"/>
        <v>7532</v>
      </c>
    </row>
    <row r="322" spans="2:107" x14ac:dyDescent="0.3">
      <c r="B322" s="63">
        <v>39814</v>
      </c>
      <c r="C322" t="s">
        <v>443</v>
      </c>
      <c r="D322">
        <v>61</v>
      </c>
      <c r="E322">
        <v>245</v>
      </c>
      <c r="F322">
        <v>486</v>
      </c>
      <c r="G322">
        <v>55</v>
      </c>
      <c r="H322">
        <v>2295</v>
      </c>
      <c r="I322">
        <v>271</v>
      </c>
      <c r="J322">
        <v>37</v>
      </c>
      <c r="K322">
        <v>15</v>
      </c>
      <c r="L322">
        <v>434</v>
      </c>
      <c r="M322">
        <v>220</v>
      </c>
      <c r="N322">
        <v>178</v>
      </c>
      <c r="O322">
        <v>472</v>
      </c>
      <c r="P322">
        <v>248</v>
      </c>
      <c r="Q322">
        <v>96</v>
      </c>
      <c r="R322">
        <v>63</v>
      </c>
      <c r="S322">
        <v>83</v>
      </c>
      <c r="T322">
        <v>50</v>
      </c>
      <c r="U322">
        <v>66</v>
      </c>
      <c r="V322">
        <v>35</v>
      </c>
      <c r="W322">
        <v>77</v>
      </c>
      <c r="X322">
        <v>88</v>
      </c>
      <c r="Y322">
        <v>272</v>
      </c>
      <c r="Z322">
        <v>147</v>
      </c>
      <c r="AA322">
        <v>29</v>
      </c>
      <c r="AB322">
        <v>136</v>
      </c>
      <c r="AC322">
        <v>212</v>
      </c>
      <c r="AD322">
        <v>54</v>
      </c>
      <c r="AE322">
        <v>343</v>
      </c>
      <c r="AF322">
        <v>21</v>
      </c>
      <c r="AG322">
        <v>111</v>
      </c>
      <c r="AH322">
        <v>98</v>
      </c>
      <c r="AI322">
        <v>245</v>
      </c>
      <c r="AJ322">
        <v>234</v>
      </c>
      <c r="AK322">
        <v>35</v>
      </c>
      <c r="AL322">
        <v>187</v>
      </c>
      <c r="AM322">
        <v>98</v>
      </c>
      <c r="AN322">
        <v>1746</v>
      </c>
      <c r="AO322">
        <v>151</v>
      </c>
      <c r="AP322">
        <v>21</v>
      </c>
      <c r="AQ322">
        <v>67</v>
      </c>
      <c r="AR322">
        <v>48</v>
      </c>
      <c r="AS322">
        <v>125</v>
      </c>
      <c r="AT322">
        <v>552</v>
      </c>
      <c r="AU322">
        <v>211</v>
      </c>
      <c r="AV322">
        <v>13</v>
      </c>
      <c r="AW322">
        <v>186</v>
      </c>
      <c r="AX322">
        <v>8</v>
      </c>
      <c r="AY322">
        <v>18</v>
      </c>
      <c r="AZ322">
        <v>152</v>
      </c>
      <c r="BA322">
        <v>43</v>
      </c>
      <c r="BB322">
        <v>17</v>
      </c>
      <c r="BC322">
        <v>12</v>
      </c>
      <c r="BD322">
        <v>83</v>
      </c>
      <c r="BE322">
        <v>0</v>
      </c>
      <c r="BF322">
        <v>0</v>
      </c>
      <c r="BG322">
        <v>0</v>
      </c>
      <c r="BH322">
        <v>1</v>
      </c>
      <c r="BI322">
        <v>31</v>
      </c>
      <c r="BJ322">
        <v>0</v>
      </c>
      <c r="BK322">
        <v>5</v>
      </c>
      <c r="BL322">
        <v>0</v>
      </c>
      <c r="BM322">
        <v>0</v>
      </c>
      <c r="BN322">
        <v>1</v>
      </c>
      <c r="BO322" s="30">
        <f t="shared" si="123"/>
        <v>133</v>
      </c>
      <c r="BP322">
        <v>53</v>
      </c>
      <c r="BQ322" s="30">
        <f t="shared" si="124"/>
        <v>423</v>
      </c>
      <c r="BR322" s="24">
        <v>11764</v>
      </c>
      <c r="BS322" s="30">
        <f t="shared" si="144"/>
        <v>11764</v>
      </c>
      <c r="BT322" s="30">
        <v>0</v>
      </c>
      <c r="BU322" s="43">
        <v>39844</v>
      </c>
      <c r="BW322">
        <f t="shared" si="149"/>
        <v>141903</v>
      </c>
      <c r="BX322" s="25">
        <f t="shared" si="150"/>
        <v>7.0541980994827114E-3</v>
      </c>
      <c r="BY322" s="44">
        <v>7622</v>
      </c>
      <c r="BZ322" s="39">
        <f t="shared" ref="BZ322:BZ327" si="152">BR322-BY322</f>
        <v>4142</v>
      </c>
      <c r="CA322" s="39">
        <f t="shared" si="151"/>
        <v>75008</v>
      </c>
      <c r="CD322">
        <f t="shared" ref="CD322:CD327" si="153">SUM(H311:H322)</f>
        <v>27601</v>
      </c>
      <c r="CE322">
        <f t="shared" ref="CE322:CE327" si="154">SUM(AN311:AN322)</f>
        <v>18778</v>
      </c>
      <c r="CF322">
        <f t="shared" ref="CF322:CF327" si="155">SUM(AT311:AT322)</f>
        <v>6569</v>
      </c>
      <c r="CG322">
        <f t="shared" si="85"/>
        <v>5890</v>
      </c>
      <c r="CH322">
        <f t="shared" si="86"/>
        <v>5995</v>
      </c>
      <c r="CZ322" s="88">
        <v>39814</v>
      </c>
      <c r="DA322" s="6">
        <f t="shared" si="117"/>
        <v>12391.194444444445</v>
      </c>
      <c r="DB322" s="6">
        <f t="shared" si="84"/>
        <v>11825.25</v>
      </c>
      <c r="DC322" s="90">
        <f t="shared" si="118"/>
        <v>11764</v>
      </c>
    </row>
    <row r="323" spans="2:107" x14ac:dyDescent="0.3">
      <c r="B323" s="63">
        <v>39845</v>
      </c>
      <c r="C323" t="s">
        <v>444</v>
      </c>
      <c r="D323">
        <v>62</v>
      </c>
      <c r="E323">
        <v>229</v>
      </c>
      <c r="F323">
        <v>392</v>
      </c>
      <c r="G323">
        <v>44</v>
      </c>
      <c r="H323">
        <v>1861</v>
      </c>
      <c r="I323">
        <v>260</v>
      </c>
      <c r="J323">
        <v>33</v>
      </c>
      <c r="K323">
        <v>8</v>
      </c>
      <c r="L323">
        <v>326</v>
      </c>
      <c r="M323">
        <v>204</v>
      </c>
      <c r="N323">
        <v>163</v>
      </c>
      <c r="O323">
        <v>417</v>
      </c>
      <c r="P323">
        <v>204</v>
      </c>
      <c r="Q323">
        <v>68</v>
      </c>
      <c r="R323">
        <v>51</v>
      </c>
      <c r="S323">
        <v>83</v>
      </c>
      <c r="T323">
        <v>37</v>
      </c>
      <c r="U323">
        <v>69</v>
      </c>
      <c r="V323">
        <v>25</v>
      </c>
      <c r="W323">
        <v>84</v>
      </c>
      <c r="X323">
        <v>82</v>
      </c>
      <c r="Y323">
        <v>230</v>
      </c>
      <c r="Z323">
        <v>131</v>
      </c>
      <c r="AA323">
        <v>19</v>
      </c>
      <c r="AB323">
        <v>106</v>
      </c>
      <c r="AC323">
        <v>192</v>
      </c>
      <c r="AD323">
        <v>48</v>
      </c>
      <c r="AE323">
        <v>304</v>
      </c>
      <c r="AF323">
        <v>33</v>
      </c>
      <c r="AG323">
        <v>88</v>
      </c>
      <c r="AH323">
        <v>78</v>
      </c>
      <c r="AI323">
        <v>172</v>
      </c>
      <c r="AJ323">
        <v>192</v>
      </c>
      <c r="AK323">
        <v>21</v>
      </c>
      <c r="AL323">
        <v>132</v>
      </c>
      <c r="AM323">
        <v>99</v>
      </c>
      <c r="AN323">
        <v>1443</v>
      </c>
      <c r="AO323">
        <v>127</v>
      </c>
      <c r="AP323">
        <v>21</v>
      </c>
      <c r="AQ323">
        <v>55</v>
      </c>
      <c r="AR323">
        <v>31</v>
      </c>
      <c r="AS323">
        <v>100</v>
      </c>
      <c r="AT323">
        <v>458</v>
      </c>
      <c r="AU323">
        <v>175</v>
      </c>
      <c r="AV323">
        <v>15</v>
      </c>
      <c r="AW323">
        <v>162</v>
      </c>
      <c r="AX323">
        <v>8</v>
      </c>
      <c r="AY323">
        <v>16</v>
      </c>
      <c r="AZ323">
        <v>105</v>
      </c>
      <c r="BA323">
        <v>36</v>
      </c>
      <c r="BB323">
        <v>11</v>
      </c>
      <c r="BC323">
        <v>9</v>
      </c>
      <c r="BD323">
        <v>59</v>
      </c>
      <c r="BE323">
        <v>0</v>
      </c>
      <c r="BF323">
        <v>0</v>
      </c>
      <c r="BG323">
        <v>1</v>
      </c>
      <c r="BH323">
        <v>0</v>
      </c>
      <c r="BI323">
        <v>37</v>
      </c>
      <c r="BJ323">
        <v>0</v>
      </c>
      <c r="BK323">
        <v>11</v>
      </c>
      <c r="BL323">
        <v>2</v>
      </c>
      <c r="BM323">
        <v>1</v>
      </c>
      <c r="BN323">
        <v>0</v>
      </c>
      <c r="BO323" s="30">
        <f t="shared" si="123"/>
        <v>120</v>
      </c>
      <c r="BP323">
        <v>54</v>
      </c>
      <c r="BQ323" s="30">
        <f t="shared" si="124"/>
        <v>345</v>
      </c>
      <c r="BR323" s="24">
        <v>9829</v>
      </c>
      <c r="BS323" s="30">
        <f t="shared" si="144"/>
        <v>9829</v>
      </c>
      <c r="BT323" s="30">
        <v>0</v>
      </c>
      <c r="BU323" s="67">
        <v>39872</v>
      </c>
      <c r="BW323">
        <f t="shared" si="149"/>
        <v>141036</v>
      </c>
      <c r="BX323" s="25">
        <f t="shared" si="150"/>
        <v>4.758919411831819E-3</v>
      </c>
      <c r="BY323" s="44">
        <v>3958</v>
      </c>
      <c r="BZ323" s="39">
        <f t="shared" si="152"/>
        <v>5871</v>
      </c>
      <c r="CA323" s="39">
        <f t="shared" si="151"/>
        <v>76698</v>
      </c>
      <c r="CD323">
        <f t="shared" si="153"/>
        <v>27394</v>
      </c>
      <c r="CE323">
        <f t="shared" si="154"/>
        <v>18863</v>
      </c>
      <c r="CF323">
        <f t="shared" si="155"/>
        <v>6483</v>
      </c>
      <c r="CG323">
        <f t="shared" si="85"/>
        <v>5845</v>
      </c>
      <c r="CH323">
        <f t="shared" si="86"/>
        <v>5936</v>
      </c>
      <c r="CZ323" s="88">
        <v>39845</v>
      </c>
      <c r="DA323" s="6">
        <f t="shared" si="117"/>
        <v>12324.361111111111</v>
      </c>
      <c r="DB323" s="6">
        <f t="shared" si="84"/>
        <v>11753</v>
      </c>
      <c r="DC323" s="90">
        <f t="shared" si="118"/>
        <v>9829</v>
      </c>
    </row>
    <row r="324" spans="2:107" x14ac:dyDescent="0.3">
      <c r="B324" s="63">
        <v>39873</v>
      </c>
      <c r="C324" t="s">
        <v>445</v>
      </c>
      <c r="D324">
        <v>62</v>
      </c>
      <c r="E324">
        <v>197</v>
      </c>
      <c r="F324">
        <v>397</v>
      </c>
      <c r="G324">
        <v>50</v>
      </c>
      <c r="H324">
        <v>1792</v>
      </c>
      <c r="I324">
        <v>239</v>
      </c>
      <c r="J324">
        <v>34</v>
      </c>
      <c r="K324">
        <v>13</v>
      </c>
      <c r="L324">
        <v>367</v>
      </c>
      <c r="M324">
        <v>195</v>
      </c>
      <c r="N324">
        <v>185</v>
      </c>
      <c r="O324">
        <v>431</v>
      </c>
      <c r="P324">
        <v>173</v>
      </c>
      <c r="Q324">
        <v>78</v>
      </c>
      <c r="R324">
        <v>61</v>
      </c>
      <c r="S324">
        <v>64</v>
      </c>
      <c r="T324">
        <v>39</v>
      </c>
      <c r="U324">
        <v>53</v>
      </c>
      <c r="V324">
        <v>22</v>
      </c>
      <c r="W324">
        <v>78</v>
      </c>
      <c r="X324">
        <v>85</v>
      </c>
      <c r="Y324">
        <v>185</v>
      </c>
      <c r="Z324">
        <v>115</v>
      </c>
      <c r="AA324">
        <v>39</v>
      </c>
      <c r="AB324">
        <v>114</v>
      </c>
      <c r="AC324">
        <v>176</v>
      </c>
      <c r="AD324">
        <v>56</v>
      </c>
      <c r="AE324">
        <v>261</v>
      </c>
      <c r="AF324">
        <v>20</v>
      </c>
      <c r="AG324">
        <v>80</v>
      </c>
      <c r="AH324">
        <v>87</v>
      </c>
      <c r="AI324">
        <v>166</v>
      </c>
      <c r="AJ324">
        <v>180</v>
      </c>
      <c r="AK324">
        <v>26</v>
      </c>
      <c r="AL324">
        <v>156</v>
      </c>
      <c r="AM324">
        <v>80</v>
      </c>
      <c r="AN324">
        <v>1504</v>
      </c>
      <c r="AO324">
        <v>132</v>
      </c>
      <c r="AP324">
        <v>11</v>
      </c>
      <c r="AQ324">
        <v>55</v>
      </c>
      <c r="AR324">
        <v>25</v>
      </c>
      <c r="AS324">
        <v>99</v>
      </c>
      <c r="AT324">
        <v>439</v>
      </c>
      <c r="AU324">
        <v>213</v>
      </c>
      <c r="AV324">
        <v>13</v>
      </c>
      <c r="AW324">
        <v>143</v>
      </c>
      <c r="AX324">
        <v>9</v>
      </c>
      <c r="AY324">
        <v>13</v>
      </c>
      <c r="AZ324">
        <v>127</v>
      </c>
      <c r="BA324">
        <v>40</v>
      </c>
      <c r="BB324">
        <v>11</v>
      </c>
      <c r="BC324">
        <v>12</v>
      </c>
      <c r="BD324">
        <v>67</v>
      </c>
      <c r="BE324">
        <v>0</v>
      </c>
      <c r="BF324">
        <v>0</v>
      </c>
      <c r="BG324">
        <v>0</v>
      </c>
      <c r="BH324">
        <v>2</v>
      </c>
      <c r="BI324">
        <v>24</v>
      </c>
      <c r="BJ324">
        <v>0</v>
      </c>
      <c r="BK324">
        <v>6</v>
      </c>
      <c r="BL324">
        <v>0</v>
      </c>
      <c r="BM324">
        <v>0</v>
      </c>
      <c r="BN324">
        <v>0</v>
      </c>
      <c r="BO324" s="30">
        <f t="shared" si="123"/>
        <v>111</v>
      </c>
      <c r="BP324">
        <v>55</v>
      </c>
      <c r="BQ324" s="30">
        <f t="shared" si="124"/>
        <v>354</v>
      </c>
      <c r="BR324" s="24">
        <v>9710</v>
      </c>
      <c r="BS324" s="30">
        <f t="shared" si="144"/>
        <v>9710</v>
      </c>
      <c r="BT324" s="30">
        <v>0</v>
      </c>
      <c r="BU324" s="43">
        <v>39900</v>
      </c>
      <c r="BW324">
        <f t="shared" ref="BW324:BW329" si="156">SUM(BR313:BR324)</f>
        <v>137751</v>
      </c>
      <c r="BX324" s="25">
        <f t="shared" ref="BX324:BX329" si="157">(BW324/BW312)-1</f>
        <v>-8.9713521057857015E-3</v>
      </c>
      <c r="BY324" s="44">
        <v>6044</v>
      </c>
      <c r="BZ324" s="39">
        <f t="shared" si="152"/>
        <v>3666</v>
      </c>
      <c r="CA324" s="39">
        <f t="shared" ref="CA324:CA329" si="158">SUM(BZ313:BZ324)</f>
        <v>73677</v>
      </c>
      <c r="CD324">
        <f t="shared" si="153"/>
        <v>26690</v>
      </c>
      <c r="CE324">
        <f t="shared" si="154"/>
        <v>18694</v>
      </c>
      <c r="CF324">
        <f t="shared" si="155"/>
        <v>6273</v>
      </c>
      <c r="CG324">
        <f t="shared" si="85"/>
        <v>5751</v>
      </c>
      <c r="CH324">
        <f t="shared" si="86"/>
        <v>5806</v>
      </c>
      <c r="CZ324" s="88">
        <v>39873</v>
      </c>
      <c r="DA324" s="6">
        <f t="shared" si="117"/>
        <v>12163.583333333334</v>
      </c>
      <c r="DB324" s="6">
        <f t="shared" si="84"/>
        <v>11479.25</v>
      </c>
      <c r="DC324" s="90">
        <f t="shared" si="118"/>
        <v>9710</v>
      </c>
    </row>
    <row r="325" spans="2:107" x14ac:dyDescent="0.3">
      <c r="B325" s="63">
        <v>39904</v>
      </c>
      <c r="C325" t="s">
        <v>446</v>
      </c>
      <c r="D325">
        <v>46</v>
      </c>
      <c r="E325">
        <v>181</v>
      </c>
      <c r="F325">
        <v>399</v>
      </c>
      <c r="G325">
        <v>68</v>
      </c>
      <c r="H325">
        <v>1724</v>
      </c>
      <c r="I325">
        <v>213</v>
      </c>
      <c r="J325">
        <v>39</v>
      </c>
      <c r="K325">
        <v>9</v>
      </c>
      <c r="L325">
        <v>320</v>
      </c>
      <c r="M325">
        <v>158</v>
      </c>
      <c r="N325">
        <v>163</v>
      </c>
      <c r="O325">
        <v>405</v>
      </c>
      <c r="P325">
        <v>177</v>
      </c>
      <c r="Q325">
        <v>78</v>
      </c>
      <c r="R325">
        <v>61</v>
      </c>
      <c r="S325">
        <v>77</v>
      </c>
      <c r="T325">
        <v>46</v>
      </c>
      <c r="U325">
        <v>44</v>
      </c>
      <c r="V325">
        <v>32</v>
      </c>
      <c r="W325">
        <v>78</v>
      </c>
      <c r="X325">
        <v>78</v>
      </c>
      <c r="Y325">
        <v>224</v>
      </c>
      <c r="Z325">
        <v>117</v>
      </c>
      <c r="AA325">
        <v>29</v>
      </c>
      <c r="AB325">
        <v>103</v>
      </c>
      <c r="AC325">
        <v>180</v>
      </c>
      <c r="AD325">
        <v>54</v>
      </c>
      <c r="AE325">
        <v>256</v>
      </c>
      <c r="AF325">
        <v>21</v>
      </c>
      <c r="AG325">
        <v>67</v>
      </c>
      <c r="AH325">
        <v>99</v>
      </c>
      <c r="AI325">
        <v>177</v>
      </c>
      <c r="AJ325">
        <v>200</v>
      </c>
      <c r="AK325">
        <v>16</v>
      </c>
      <c r="AL325">
        <v>99</v>
      </c>
      <c r="AM325">
        <v>74</v>
      </c>
      <c r="AN325">
        <v>1449</v>
      </c>
      <c r="AO325">
        <v>104</v>
      </c>
      <c r="AP325">
        <v>11</v>
      </c>
      <c r="AQ325">
        <v>35</v>
      </c>
      <c r="AR325">
        <v>35</v>
      </c>
      <c r="AS325">
        <v>82</v>
      </c>
      <c r="AT325">
        <v>421</v>
      </c>
      <c r="AU325">
        <v>159</v>
      </c>
      <c r="AV325">
        <v>14</v>
      </c>
      <c r="AW325">
        <v>131</v>
      </c>
      <c r="AX325">
        <v>6</v>
      </c>
      <c r="AY325">
        <v>20</v>
      </c>
      <c r="AZ325">
        <v>123</v>
      </c>
      <c r="BA325">
        <v>36</v>
      </c>
      <c r="BB325">
        <v>12</v>
      </c>
      <c r="BC325">
        <v>4</v>
      </c>
      <c r="BD325">
        <v>55</v>
      </c>
      <c r="BE325">
        <v>0</v>
      </c>
      <c r="BF325">
        <v>0</v>
      </c>
      <c r="BG325">
        <v>0</v>
      </c>
      <c r="BH325">
        <v>1</v>
      </c>
      <c r="BI325">
        <v>16</v>
      </c>
      <c r="BJ325">
        <v>1</v>
      </c>
      <c r="BK325">
        <v>3</v>
      </c>
      <c r="BL325">
        <v>0</v>
      </c>
      <c r="BM325">
        <v>0</v>
      </c>
      <c r="BN325">
        <v>0</v>
      </c>
      <c r="BO325" s="30">
        <f t="shared" si="123"/>
        <v>80</v>
      </c>
      <c r="BP325">
        <v>49</v>
      </c>
      <c r="BQ325" s="30">
        <f t="shared" si="124"/>
        <v>331</v>
      </c>
      <c r="BR325" s="24">
        <v>9210</v>
      </c>
      <c r="BS325" s="30">
        <f t="shared" si="144"/>
        <v>9210</v>
      </c>
      <c r="BT325" s="30">
        <v>0</v>
      </c>
      <c r="BU325" s="43">
        <v>39928</v>
      </c>
      <c r="BW325">
        <f t="shared" si="156"/>
        <v>137060</v>
      </c>
      <c r="BX325" s="25">
        <f t="shared" si="157"/>
        <v>-2.9897214685279394E-3</v>
      </c>
      <c r="BY325" s="44">
        <v>4495</v>
      </c>
      <c r="BZ325" s="39">
        <f t="shared" si="152"/>
        <v>4715</v>
      </c>
      <c r="CA325" s="39">
        <f t="shared" si="158"/>
        <v>72335</v>
      </c>
      <c r="CD325">
        <f t="shared" si="153"/>
        <v>26461</v>
      </c>
      <c r="CE325">
        <f t="shared" si="154"/>
        <v>18943</v>
      </c>
      <c r="CF325">
        <f t="shared" si="155"/>
        <v>6222</v>
      </c>
      <c r="CG325">
        <f t="shared" si="85"/>
        <v>5735</v>
      </c>
      <c r="CH325">
        <f t="shared" si="86"/>
        <v>5777</v>
      </c>
      <c r="CZ325" s="88">
        <v>39904</v>
      </c>
      <c r="DA325" s="6">
        <f t="shared" si="117"/>
        <v>12094.194444444445</v>
      </c>
      <c r="DB325" s="6">
        <f t="shared" si="84"/>
        <v>11421.666666666666</v>
      </c>
      <c r="DC325" s="90">
        <f t="shared" si="118"/>
        <v>9210</v>
      </c>
    </row>
    <row r="326" spans="2:107" x14ac:dyDescent="0.3">
      <c r="B326" s="63">
        <v>39934</v>
      </c>
      <c r="C326" t="s">
        <v>447</v>
      </c>
      <c r="D326">
        <v>51</v>
      </c>
      <c r="E326">
        <v>271</v>
      </c>
      <c r="F326">
        <v>620</v>
      </c>
      <c r="G326">
        <v>62</v>
      </c>
      <c r="H326">
        <v>2359</v>
      </c>
      <c r="I326">
        <v>315</v>
      </c>
      <c r="J326">
        <v>53</v>
      </c>
      <c r="K326">
        <v>17</v>
      </c>
      <c r="L326">
        <v>455</v>
      </c>
      <c r="M326">
        <v>257</v>
      </c>
      <c r="N326">
        <v>237</v>
      </c>
      <c r="O326">
        <v>552</v>
      </c>
      <c r="P326">
        <v>278</v>
      </c>
      <c r="Q326">
        <v>113</v>
      </c>
      <c r="R326">
        <v>83</v>
      </c>
      <c r="S326">
        <v>117</v>
      </c>
      <c r="T326">
        <v>55</v>
      </c>
      <c r="U326">
        <v>74</v>
      </c>
      <c r="V326">
        <v>42</v>
      </c>
      <c r="W326">
        <v>100</v>
      </c>
      <c r="X326">
        <v>84</v>
      </c>
      <c r="Y326">
        <v>367</v>
      </c>
      <c r="Z326">
        <v>165</v>
      </c>
      <c r="AA326">
        <v>31</v>
      </c>
      <c r="AB326">
        <v>141</v>
      </c>
      <c r="AC326">
        <v>281</v>
      </c>
      <c r="AD326">
        <v>52</v>
      </c>
      <c r="AE326">
        <v>340</v>
      </c>
      <c r="AF326">
        <v>26</v>
      </c>
      <c r="AG326">
        <v>122</v>
      </c>
      <c r="AH326">
        <v>87</v>
      </c>
      <c r="AI326">
        <v>214</v>
      </c>
      <c r="AJ326">
        <v>312</v>
      </c>
      <c r="AK326">
        <v>36</v>
      </c>
      <c r="AL326">
        <v>152</v>
      </c>
      <c r="AM326">
        <v>93</v>
      </c>
      <c r="AN326">
        <v>2066</v>
      </c>
      <c r="AO326">
        <v>167</v>
      </c>
      <c r="AP326">
        <v>18</v>
      </c>
      <c r="AQ326">
        <v>80</v>
      </c>
      <c r="AR326">
        <v>47</v>
      </c>
      <c r="AS326">
        <v>158</v>
      </c>
      <c r="AT326">
        <v>592</v>
      </c>
      <c r="AU326">
        <v>248</v>
      </c>
      <c r="AV326">
        <v>17</v>
      </c>
      <c r="AW326">
        <v>208</v>
      </c>
      <c r="AX326">
        <v>9</v>
      </c>
      <c r="AY326">
        <v>22</v>
      </c>
      <c r="AZ326">
        <v>165</v>
      </c>
      <c r="BA326">
        <v>60</v>
      </c>
      <c r="BB326">
        <v>30</v>
      </c>
      <c r="BC326">
        <v>18</v>
      </c>
      <c r="BD326">
        <v>80</v>
      </c>
      <c r="BE326">
        <v>0</v>
      </c>
      <c r="BF326">
        <v>0</v>
      </c>
      <c r="BG326">
        <v>0</v>
      </c>
      <c r="BH326">
        <v>2</v>
      </c>
      <c r="BI326">
        <v>40</v>
      </c>
      <c r="BJ326">
        <v>0</v>
      </c>
      <c r="BK326">
        <v>5</v>
      </c>
      <c r="BL326">
        <v>1</v>
      </c>
      <c r="BM326">
        <v>2</v>
      </c>
      <c r="BN326">
        <v>0</v>
      </c>
      <c r="BO326" s="30">
        <f t="shared" si="123"/>
        <v>148</v>
      </c>
      <c r="BP326">
        <v>97</v>
      </c>
      <c r="BQ326" s="30">
        <f t="shared" si="124"/>
        <v>426</v>
      </c>
      <c r="BR326" s="24">
        <v>13172</v>
      </c>
      <c r="BS326" s="30">
        <f t="shared" ref="BS326:BS339" si="159">SUM(D326:BQ326)-BO326</f>
        <v>13172</v>
      </c>
      <c r="BT326" s="30">
        <v>0</v>
      </c>
      <c r="BU326" s="43">
        <v>39963</v>
      </c>
      <c r="BW326">
        <f t="shared" si="156"/>
        <v>138101</v>
      </c>
      <c r="BX326" s="25">
        <f t="shared" si="157"/>
        <v>-9.695022695818678E-3</v>
      </c>
      <c r="BY326" s="44">
        <v>3606</v>
      </c>
      <c r="BZ326" s="39">
        <f t="shared" si="152"/>
        <v>9566</v>
      </c>
      <c r="CA326" s="39">
        <f t="shared" si="158"/>
        <v>73476</v>
      </c>
      <c r="CD326">
        <f t="shared" si="153"/>
        <v>26435</v>
      </c>
      <c r="CE326">
        <f t="shared" si="154"/>
        <v>19470</v>
      </c>
      <c r="CF326">
        <f t="shared" si="155"/>
        <v>6272</v>
      </c>
      <c r="CG326">
        <f t="shared" si="85"/>
        <v>5819</v>
      </c>
      <c r="CH326">
        <f t="shared" si="86"/>
        <v>5767</v>
      </c>
      <c r="CZ326" s="88">
        <v>39934</v>
      </c>
      <c r="DA326" s="6">
        <f t="shared" si="117"/>
        <v>12144.083333333334</v>
      </c>
      <c r="DB326" s="6">
        <f t="shared" si="84"/>
        <v>11508.416666666666</v>
      </c>
      <c r="DC326" s="90">
        <f t="shared" si="118"/>
        <v>13172</v>
      </c>
    </row>
    <row r="327" spans="2:107" x14ac:dyDescent="0.3">
      <c r="B327" s="63">
        <v>39965</v>
      </c>
      <c r="C327" t="s">
        <v>448</v>
      </c>
      <c r="D327">
        <v>45</v>
      </c>
      <c r="E327">
        <v>174</v>
      </c>
      <c r="F327">
        <v>405</v>
      </c>
      <c r="G327">
        <v>47</v>
      </c>
      <c r="H327">
        <v>1786</v>
      </c>
      <c r="I327">
        <v>233</v>
      </c>
      <c r="J327">
        <v>45</v>
      </c>
      <c r="K327">
        <v>7</v>
      </c>
      <c r="L327">
        <v>352</v>
      </c>
      <c r="M327">
        <v>150</v>
      </c>
      <c r="N327">
        <v>160</v>
      </c>
      <c r="O327">
        <v>344</v>
      </c>
      <c r="P327">
        <v>168</v>
      </c>
      <c r="Q327">
        <v>95</v>
      </c>
      <c r="R327">
        <v>55</v>
      </c>
      <c r="S327">
        <v>90</v>
      </c>
      <c r="T327">
        <v>46</v>
      </c>
      <c r="U327">
        <v>61</v>
      </c>
      <c r="V327">
        <v>42</v>
      </c>
      <c r="W327">
        <v>68</v>
      </c>
      <c r="X327">
        <v>102</v>
      </c>
      <c r="Y327">
        <v>249</v>
      </c>
      <c r="Z327">
        <v>117</v>
      </c>
      <c r="AA327">
        <v>26</v>
      </c>
      <c r="AB327">
        <v>100</v>
      </c>
      <c r="AC327">
        <v>189</v>
      </c>
      <c r="AD327">
        <v>58</v>
      </c>
      <c r="AE327">
        <v>251</v>
      </c>
      <c r="AF327">
        <v>21</v>
      </c>
      <c r="AG327">
        <v>85</v>
      </c>
      <c r="AH327">
        <v>95</v>
      </c>
      <c r="AI327">
        <v>146</v>
      </c>
      <c r="AJ327">
        <v>280</v>
      </c>
      <c r="AK327">
        <v>30</v>
      </c>
      <c r="AL327">
        <v>145</v>
      </c>
      <c r="AM327">
        <v>59</v>
      </c>
      <c r="AN327">
        <v>1494</v>
      </c>
      <c r="AO327">
        <v>163</v>
      </c>
      <c r="AP327">
        <v>17</v>
      </c>
      <c r="AQ327">
        <v>46</v>
      </c>
      <c r="AR327">
        <v>47</v>
      </c>
      <c r="AS327">
        <v>121</v>
      </c>
      <c r="AT327">
        <v>424</v>
      </c>
      <c r="AU327">
        <v>184</v>
      </c>
      <c r="AV327">
        <v>14</v>
      </c>
      <c r="AW327">
        <v>179</v>
      </c>
      <c r="AX327">
        <v>5</v>
      </c>
      <c r="AY327">
        <v>21</v>
      </c>
      <c r="AZ327">
        <v>140</v>
      </c>
      <c r="BA327">
        <v>37</v>
      </c>
      <c r="BB327">
        <v>19</v>
      </c>
      <c r="BC327">
        <v>8</v>
      </c>
      <c r="BD327">
        <v>71</v>
      </c>
      <c r="BE327">
        <v>0</v>
      </c>
      <c r="BF327">
        <v>0</v>
      </c>
      <c r="BG327">
        <v>0</v>
      </c>
      <c r="BH327">
        <v>2</v>
      </c>
      <c r="BI327">
        <v>18</v>
      </c>
      <c r="BJ327">
        <v>0</v>
      </c>
      <c r="BK327">
        <v>1</v>
      </c>
      <c r="BL327">
        <v>0</v>
      </c>
      <c r="BM327">
        <v>0</v>
      </c>
      <c r="BN327">
        <v>1</v>
      </c>
      <c r="BO327" s="30">
        <f t="shared" si="123"/>
        <v>101</v>
      </c>
      <c r="BP327">
        <v>41</v>
      </c>
      <c r="BQ327" s="30">
        <f t="shared" si="124"/>
        <v>279</v>
      </c>
      <c r="BR327" s="24">
        <v>9658</v>
      </c>
      <c r="BS327" s="30">
        <f t="shared" si="159"/>
        <v>9658</v>
      </c>
      <c r="BT327" s="30">
        <v>0</v>
      </c>
      <c r="BU327" s="43">
        <v>39991</v>
      </c>
      <c r="BW327">
        <f t="shared" si="156"/>
        <v>136739</v>
      </c>
      <c r="BX327" s="25">
        <f t="shared" si="157"/>
        <v>-6.8346891342242477E-3</v>
      </c>
      <c r="BY327" s="44">
        <v>4209</v>
      </c>
      <c r="BZ327" s="39">
        <f t="shared" si="152"/>
        <v>5449</v>
      </c>
      <c r="CA327" s="39">
        <f t="shared" si="158"/>
        <v>74072</v>
      </c>
      <c r="CD327">
        <f t="shared" si="153"/>
        <v>26187</v>
      </c>
      <c r="CE327">
        <f t="shared" si="154"/>
        <v>19522</v>
      </c>
      <c r="CF327">
        <f t="shared" si="155"/>
        <v>6199</v>
      </c>
      <c r="CG327">
        <f t="shared" si="85"/>
        <v>5700</v>
      </c>
      <c r="CH327">
        <f t="shared" si="86"/>
        <v>5649</v>
      </c>
      <c r="CZ327" s="88">
        <v>39965</v>
      </c>
      <c r="DA327" s="6">
        <f t="shared" si="117"/>
        <v>12059.527777777777</v>
      </c>
      <c r="DB327" s="6">
        <f t="shared" si="84"/>
        <v>11394.916666666666</v>
      </c>
      <c r="DC327" s="90">
        <f t="shared" si="118"/>
        <v>9658</v>
      </c>
    </row>
    <row r="328" spans="2:107" x14ac:dyDescent="0.3">
      <c r="B328" s="63">
        <v>39995</v>
      </c>
      <c r="C328" t="s">
        <v>462</v>
      </c>
      <c r="D328">
        <v>58</v>
      </c>
      <c r="E328">
        <v>204</v>
      </c>
      <c r="F328">
        <v>395</v>
      </c>
      <c r="G328">
        <v>56</v>
      </c>
      <c r="H328">
        <v>2008</v>
      </c>
      <c r="I328">
        <v>249</v>
      </c>
      <c r="J328">
        <v>44</v>
      </c>
      <c r="K328">
        <v>8</v>
      </c>
      <c r="L328">
        <v>384</v>
      </c>
      <c r="M328">
        <v>167</v>
      </c>
      <c r="N328">
        <v>163</v>
      </c>
      <c r="O328">
        <v>417</v>
      </c>
      <c r="P328">
        <v>190</v>
      </c>
      <c r="Q328">
        <v>86</v>
      </c>
      <c r="R328">
        <v>65</v>
      </c>
      <c r="S328">
        <v>103</v>
      </c>
      <c r="T328">
        <v>55</v>
      </c>
      <c r="U328">
        <v>53</v>
      </c>
      <c r="V328">
        <v>27</v>
      </c>
      <c r="W328">
        <v>75</v>
      </c>
      <c r="X328">
        <v>92</v>
      </c>
      <c r="Y328">
        <v>287</v>
      </c>
      <c r="Z328">
        <v>135</v>
      </c>
      <c r="AA328">
        <v>27</v>
      </c>
      <c r="AB328">
        <v>133</v>
      </c>
      <c r="AC328">
        <v>175</v>
      </c>
      <c r="AD328">
        <v>55</v>
      </c>
      <c r="AE328">
        <v>252</v>
      </c>
      <c r="AF328">
        <v>33</v>
      </c>
      <c r="AG328">
        <v>98</v>
      </c>
      <c r="AH328">
        <v>78</v>
      </c>
      <c r="AI328">
        <v>228</v>
      </c>
      <c r="AJ328">
        <v>255</v>
      </c>
      <c r="AK328">
        <v>33</v>
      </c>
      <c r="AL328">
        <v>150</v>
      </c>
      <c r="AM328">
        <v>58</v>
      </c>
      <c r="AN328">
        <v>1398</v>
      </c>
      <c r="AO328">
        <v>138</v>
      </c>
      <c r="AP328">
        <v>13</v>
      </c>
      <c r="AQ328">
        <v>48</v>
      </c>
      <c r="AR328">
        <v>34</v>
      </c>
      <c r="AS328">
        <v>125</v>
      </c>
      <c r="AT328">
        <v>491</v>
      </c>
      <c r="AU328">
        <v>178</v>
      </c>
      <c r="AV328">
        <v>23</v>
      </c>
      <c r="AW328">
        <v>213</v>
      </c>
      <c r="AX328">
        <v>7</v>
      </c>
      <c r="AY328">
        <v>21</v>
      </c>
      <c r="AZ328">
        <v>144</v>
      </c>
      <c r="BA328">
        <v>56</v>
      </c>
      <c r="BB328">
        <v>14</v>
      </c>
      <c r="BC328">
        <v>10</v>
      </c>
      <c r="BD328">
        <v>92</v>
      </c>
      <c r="BE328">
        <v>0</v>
      </c>
      <c r="BF328">
        <v>0</v>
      </c>
      <c r="BG328">
        <v>0</v>
      </c>
      <c r="BH328">
        <v>4</v>
      </c>
      <c r="BI328">
        <v>17</v>
      </c>
      <c r="BJ328">
        <v>0</v>
      </c>
      <c r="BK328">
        <v>5</v>
      </c>
      <c r="BL328">
        <v>0</v>
      </c>
      <c r="BM328">
        <v>0</v>
      </c>
      <c r="BN328">
        <v>0</v>
      </c>
      <c r="BO328" s="30">
        <f t="shared" si="123"/>
        <v>128</v>
      </c>
      <c r="BP328">
        <v>72</v>
      </c>
      <c r="BQ328" s="30">
        <f t="shared" si="124"/>
        <v>281</v>
      </c>
      <c r="BR328" s="24">
        <v>10280</v>
      </c>
      <c r="BS328" s="30">
        <f t="shared" si="159"/>
        <v>10280</v>
      </c>
      <c r="BT328" s="30">
        <v>0</v>
      </c>
      <c r="BU328" s="43">
        <v>40020</v>
      </c>
      <c r="BW328">
        <f t="shared" si="156"/>
        <v>135317</v>
      </c>
      <c r="BX328" s="25">
        <f t="shared" si="157"/>
        <v>-2.7336112708453153E-2</v>
      </c>
      <c r="BY328" s="44">
        <v>4331</v>
      </c>
      <c r="BZ328" s="39">
        <f t="shared" ref="BZ328:BZ333" si="160">BR328-BY328</f>
        <v>5949</v>
      </c>
      <c r="CA328" s="39">
        <f t="shared" si="158"/>
        <v>75523</v>
      </c>
      <c r="CD328">
        <f t="shared" ref="CD328:CD333" si="161">SUM(H317:H328)</f>
        <v>25906</v>
      </c>
      <c r="CE328">
        <f t="shared" ref="CE328:CE333" si="162">SUM(AN317:AN328)</f>
        <v>19408</v>
      </c>
      <c r="CF328">
        <f t="shared" ref="CF328:CF333" si="163">SUM(AT317:AT328)</f>
        <v>6171</v>
      </c>
      <c r="CG328">
        <f t="shared" si="85"/>
        <v>5603</v>
      </c>
      <c r="CH328">
        <f t="shared" si="86"/>
        <v>5617</v>
      </c>
      <c r="CZ328" s="88">
        <v>39995</v>
      </c>
      <c r="DA328" s="6">
        <f t="shared" si="117"/>
        <v>11881.666666666666</v>
      </c>
      <c r="DB328" s="6">
        <f t="shared" si="84"/>
        <v>11276.416666666666</v>
      </c>
      <c r="DC328" s="90">
        <f t="shared" si="118"/>
        <v>10280</v>
      </c>
    </row>
    <row r="329" spans="2:107" x14ac:dyDescent="0.3">
      <c r="B329" s="63">
        <v>40026</v>
      </c>
      <c r="C329" t="s">
        <v>438</v>
      </c>
      <c r="D329">
        <v>72</v>
      </c>
      <c r="E329">
        <v>247</v>
      </c>
      <c r="F329">
        <v>552</v>
      </c>
      <c r="G329">
        <v>65</v>
      </c>
      <c r="H329">
        <v>2611</v>
      </c>
      <c r="I329">
        <v>355</v>
      </c>
      <c r="J329">
        <v>43</v>
      </c>
      <c r="K329">
        <v>14</v>
      </c>
      <c r="L329">
        <v>538</v>
      </c>
      <c r="M329">
        <v>170</v>
      </c>
      <c r="N329">
        <v>231</v>
      </c>
      <c r="O329">
        <v>537</v>
      </c>
      <c r="P329">
        <v>305</v>
      </c>
      <c r="Q329">
        <v>153</v>
      </c>
      <c r="R329">
        <v>82</v>
      </c>
      <c r="S329">
        <v>126</v>
      </c>
      <c r="T329">
        <v>58</v>
      </c>
      <c r="U329">
        <v>74</v>
      </c>
      <c r="V329">
        <v>57</v>
      </c>
      <c r="W329">
        <v>125</v>
      </c>
      <c r="X329">
        <v>152</v>
      </c>
      <c r="Y329">
        <v>376</v>
      </c>
      <c r="Z329">
        <v>160</v>
      </c>
      <c r="AA329">
        <v>40</v>
      </c>
      <c r="AB329">
        <v>144</v>
      </c>
      <c r="AC329">
        <v>251</v>
      </c>
      <c r="AD329">
        <v>82</v>
      </c>
      <c r="AE329">
        <v>343</v>
      </c>
      <c r="AF329">
        <v>32</v>
      </c>
      <c r="AG329">
        <v>125</v>
      </c>
      <c r="AH329">
        <v>109</v>
      </c>
      <c r="AI329">
        <v>277</v>
      </c>
      <c r="AJ329">
        <v>361</v>
      </c>
      <c r="AK329">
        <v>30</v>
      </c>
      <c r="AL329">
        <v>205</v>
      </c>
      <c r="AM329">
        <v>109</v>
      </c>
      <c r="AN329">
        <v>1996</v>
      </c>
      <c r="AO329">
        <v>173</v>
      </c>
      <c r="AP329">
        <v>13</v>
      </c>
      <c r="AQ329">
        <v>74</v>
      </c>
      <c r="AR329">
        <v>37</v>
      </c>
      <c r="AS329">
        <v>169</v>
      </c>
      <c r="AT329">
        <v>672</v>
      </c>
      <c r="AU329">
        <v>261</v>
      </c>
      <c r="AV329">
        <v>29</v>
      </c>
      <c r="AW329">
        <v>250</v>
      </c>
      <c r="AX329">
        <v>7</v>
      </c>
      <c r="AY329">
        <v>22</v>
      </c>
      <c r="AZ329">
        <v>201</v>
      </c>
      <c r="BA329">
        <v>51</v>
      </c>
      <c r="BB329">
        <v>19</v>
      </c>
      <c r="BC329">
        <v>6</v>
      </c>
      <c r="BD329">
        <v>138</v>
      </c>
      <c r="BE329">
        <v>0</v>
      </c>
      <c r="BF329">
        <v>0</v>
      </c>
      <c r="BG329">
        <v>0</v>
      </c>
      <c r="BH329">
        <v>0</v>
      </c>
      <c r="BI329">
        <v>31</v>
      </c>
      <c r="BJ329">
        <v>0</v>
      </c>
      <c r="BK329">
        <v>2</v>
      </c>
      <c r="BL329">
        <v>2</v>
      </c>
      <c r="BM329">
        <v>0</v>
      </c>
      <c r="BN329">
        <v>0</v>
      </c>
      <c r="BO329" s="30">
        <f t="shared" si="123"/>
        <v>179</v>
      </c>
      <c r="BP329">
        <v>79</v>
      </c>
      <c r="BQ329" s="30">
        <f t="shared" si="124"/>
        <v>493</v>
      </c>
      <c r="BR329" s="24">
        <v>13936</v>
      </c>
      <c r="BS329" s="30">
        <f t="shared" si="159"/>
        <v>13936</v>
      </c>
      <c r="BT329" s="30">
        <v>0</v>
      </c>
      <c r="BU329" s="43">
        <v>40054</v>
      </c>
      <c r="BW329">
        <f t="shared" si="156"/>
        <v>134020</v>
      </c>
      <c r="BX329" s="25">
        <f t="shared" si="157"/>
        <v>-6.0247384511822322E-2</v>
      </c>
      <c r="BY329" s="44">
        <v>1947</v>
      </c>
      <c r="BZ329" s="39">
        <f t="shared" si="160"/>
        <v>11989</v>
      </c>
      <c r="CA329" s="39">
        <f t="shared" si="158"/>
        <v>78388</v>
      </c>
      <c r="CD329">
        <f t="shared" si="161"/>
        <v>25525</v>
      </c>
      <c r="CE329">
        <f t="shared" si="162"/>
        <v>19469</v>
      </c>
      <c r="CF329">
        <f t="shared" si="163"/>
        <v>6128</v>
      </c>
      <c r="CG329">
        <f t="shared" si="85"/>
        <v>5533</v>
      </c>
      <c r="CH329">
        <f t="shared" si="86"/>
        <v>5540</v>
      </c>
      <c r="CZ329" s="88">
        <v>40026</v>
      </c>
      <c r="DA329" s="6">
        <f t="shared" si="117"/>
        <v>11849.194444444445</v>
      </c>
      <c r="DB329" s="6">
        <f t="shared" si="84"/>
        <v>11168.333333333334</v>
      </c>
      <c r="DC329" s="90">
        <f t="shared" si="118"/>
        <v>13936</v>
      </c>
    </row>
    <row r="330" spans="2:107" x14ac:dyDescent="0.3">
      <c r="B330" s="63">
        <v>40057</v>
      </c>
      <c r="C330" t="s">
        <v>439</v>
      </c>
      <c r="D330">
        <v>71</v>
      </c>
      <c r="E330">
        <v>222</v>
      </c>
      <c r="F330">
        <v>454</v>
      </c>
      <c r="G330">
        <v>57</v>
      </c>
      <c r="H330">
        <v>2123</v>
      </c>
      <c r="I330">
        <v>308</v>
      </c>
      <c r="J330">
        <v>45</v>
      </c>
      <c r="K330">
        <v>17</v>
      </c>
      <c r="L330">
        <v>423</v>
      </c>
      <c r="M330">
        <v>179</v>
      </c>
      <c r="N330">
        <v>180</v>
      </c>
      <c r="O330">
        <v>474</v>
      </c>
      <c r="P330">
        <v>205</v>
      </c>
      <c r="Q330">
        <v>103</v>
      </c>
      <c r="R330">
        <v>65</v>
      </c>
      <c r="S330">
        <v>86</v>
      </c>
      <c r="T330">
        <v>49</v>
      </c>
      <c r="U330">
        <v>61</v>
      </c>
      <c r="V330">
        <v>47</v>
      </c>
      <c r="W330">
        <v>72</v>
      </c>
      <c r="X330">
        <v>106</v>
      </c>
      <c r="Y330">
        <v>299</v>
      </c>
      <c r="Z330">
        <v>159</v>
      </c>
      <c r="AA330">
        <v>37</v>
      </c>
      <c r="AB330">
        <v>127</v>
      </c>
      <c r="AC330">
        <v>186</v>
      </c>
      <c r="AD330">
        <v>42</v>
      </c>
      <c r="AE330">
        <v>312</v>
      </c>
      <c r="AF330">
        <v>24</v>
      </c>
      <c r="AG330">
        <v>79</v>
      </c>
      <c r="AH330">
        <v>101</v>
      </c>
      <c r="AI330">
        <v>219</v>
      </c>
      <c r="AJ330">
        <v>364</v>
      </c>
      <c r="AK330">
        <v>24</v>
      </c>
      <c r="AL330">
        <v>161</v>
      </c>
      <c r="AM330">
        <v>97</v>
      </c>
      <c r="AN330">
        <v>1578</v>
      </c>
      <c r="AO330">
        <v>171</v>
      </c>
      <c r="AP330">
        <v>18</v>
      </c>
      <c r="AQ330">
        <v>74</v>
      </c>
      <c r="AR330">
        <v>30</v>
      </c>
      <c r="AS330">
        <v>138</v>
      </c>
      <c r="AT330">
        <v>554</v>
      </c>
      <c r="AU330">
        <v>208</v>
      </c>
      <c r="AV330">
        <v>22</v>
      </c>
      <c r="AW330">
        <v>215</v>
      </c>
      <c r="AX330">
        <v>6</v>
      </c>
      <c r="AY330">
        <v>8</v>
      </c>
      <c r="AZ330">
        <v>156</v>
      </c>
      <c r="BA330">
        <v>37</v>
      </c>
      <c r="BB330">
        <v>24</v>
      </c>
      <c r="BC330">
        <v>5</v>
      </c>
      <c r="BD330">
        <v>92</v>
      </c>
      <c r="BE330">
        <v>0</v>
      </c>
      <c r="BF330">
        <v>0</v>
      </c>
      <c r="BG330">
        <v>1</v>
      </c>
      <c r="BH330">
        <v>1</v>
      </c>
      <c r="BI330">
        <v>32</v>
      </c>
      <c r="BJ330">
        <v>0</v>
      </c>
      <c r="BK330">
        <v>3</v>
      </c>
      <c r="BL330">
        <v>1</v>
      </c>
      <c r="BM330">
        <v>0</v>
      </c>
      <c r="BN330">
        <v>0</v>
      </c>
      <c r="BO330" s="30">
        <f t="shared" si="123"/>
        <v>135</v>
      </c>
      <c r="BP330">
        <v>37</v>
      </c>
      <c r="BQ330" s="30">
        <f t="shared" si="124"/>
        <v>420</v>
      </c>
      <c r="BR330" s="24">
        <v>11409</v>
      </c>
      <c r="BS330" s="30">
        <f t="shared" si="159"/>
        <v>11409</v>
      </c>
      <c r="BT330" s="30">
        <v>0</v>
      </c>
      <c r="BU330" s="43">
        <v>40082</v>
      </c>
      <c r="BW330">
        <f t="shared" ref="BW330:BW336" si="164">SUM(BR319:BR330)</f>
        <v>131756</v>
      </c>
      <c r="BX330" s="25">
        <f t="shared" ref="BX330:BX335" si="165">(BW330/BW318)-1</f>
        <v>-6.6030580346066903E-2</v>
      </c>
      <c r="BY330" s="44">
        <v>4833</v>
      </c>
      <c r="BZ330" s="39">
        <f t="shared" si="160"/>
        <v>6576</v>
      </c>
      <c r="CA330" s="39">
        <f t="shared" ref="CA330:CA335" si="166">SUM(BZ319:BZ330)</f>
        <v>77030</v>
      </c>
      <c r="CD330">
        <f t="shared" si="161"/>
        <v>25050</v>
      </c>
      <c r="CE330">
        <f t="shared" si="162"/>
        <v>19249</v>
      </c>
      <c r="CF330">
        <f t="shared" si="163"/>
        <v>6059</v>
      </c>
      <c r="CG330">
        <f t="shared" si="85"/>
        <v>5405</v>
      </c>
      <c r="CH330">
        <f t="shared" si="86"/>
        <v>5437</v>
      </c>
      <c r="CZ330" s="88">
        <v>40057</v>
      </c>
      <c r="DA330" s="6">
        <f t="shared" si="117"/>
        <v>11638.861111111111</v>
      </c>
      <c r="DB330" s="6">
        <f t="shared" si="84"/>
        <v>10979.666666666666</v>
      </c>
      <c r="DC330" s="90">
        <f t="shared" si="118"/>
        <v>11409</v>
      </c>
    </row>
    <row r="331" spans="2:107" x14ac:dyDescent="0.3">
      <c r="B331" s="63">
        <v>40087</v>
      </c>
      <c r="C331" t="s">
        <v>440</v>
      </c>
      <c r="D331">
        <v>66</v>
      </c>
      <c r="E331">
        <v>263</v>
      </c>
      <c r="F331">
        <v>514</v>
      </c>
      <c r="G331">
        <v>62</v>
      </c>
      <c r="H331">
        <v>2409</v>
      </c>
      <c r="I331">
        <v>339</v>
      </c>
      <c r="J331">
        <v>66</v>
      </c>
      <c r="K331">
        <v>23</v>
      </c>
      <c r="L331">
        <v>468</v>
      </c>
      <c r="M331">
        <v>218</v>
      </c>
      <c r="N331">
        <v>187</v>
      </c>
      <c r="O331">
        <v>501</v>
      </c>
      <c r="P331">
        <v>244</v>
      </c>
      <c r="Q331">
        <v>104</v>
      </c>
      <c r="R331">
        <v>77</v>
      </c>
      <c r="S331">
        <v>113</v>
      </c>
      <c r="T331">
        <v>56</v>
      </c>
      <c r="U331">
        <v>71</v>
      </c>
      <c r="V331">
        <v>39</v>
      </c>
      <c r="W331">
        <v>103</v>
      </c>
      <c r="X331">
        <v>129</v>
      </c>
      <c r="Y331">
        <v>393</v>
      </c>
      <c r="Z331">
        <v>168</v>
      </c>
      <c r="AA331">
        <v>39</v>
      </c>
      <c r="AB331">
        <v>131</v>
      </c>
      <c r="AC331">
        <v>221</v>
      </c>
      <c r="AD331">
        <v>61</v>
      </c>
      <c r="AE331">
        <v>368</v>
      </c>
      <c r="AF331">
        <v>32</v>
      </c>
      <c r="AG331">
        <v>125</v>
      </c>
      <c r="AH331">
        <v>112</v>
      </c>
      <c r="AI331">
        <v>265</v>
      </c>
      <c r="AJ331">
        <v>382</v>
      </c>
      <c r="AK331">
        <v>49</v>
      </c>
      <c r="AL331">
        <v>186</v>
      </c>
      <c r="AM331">
        <v>91</v>
      </c>
      <c r="AN331">
        <v>2052</v>
      </c>
      <c r="AO331">
        <v>183</v>
      </c>
      <c r="AP331">
        <v>13</v>
      </c>
      <c r="AQ331">
        <v>70</v>
      </c>
      <c r="AR331">
        <v>40</v>
      </c>
      <c r="AS331">
        <v>168</v>
      </c>
      <c r="AT331">
        <v>595</v>
      </c>
      <c r="AU331">
        <v>238</v>
      </c>
      <c r="AV331">
        <v>27</v>
      </c>
      <c r="AW331">
        <v>220</v>
      </c>
      <c r="AX331">
        <v>10</v>
      </c>
      <c r="AY331">
        <v>13</v>
      </c>
      <c r="AZ331">
        <v>177</v>
      </c>
      <c r="BA331">
        <v>67</v>
      </c>
      <c r="BB331">
        <v>29</v>
      </c>
      <c r="BC331">
        <v>8</v>
      </c>
      <c r="BD331">
        <v>100</v>
      </c>
      <c r="BE331">
        <v>0</v>
      </c>
      <c r="BF331">
        <v>0</v>
      </c>
      <c r="BG331">
        <v>1</v>
      </c>
      <c r="BH331">
        <v>1</v>
      </c>
      <c r="BI331">
        <v>34</v>
      </c>
      <c r="BJ331">
        <v>2</v>
      </c>
      <c r="BK331">
        <v>8</v>
      </c>
      <c r="BL331">
        <v>3</v>
      </c>
      <c r="BM331">
        <v>0</v>
      </c>
      <c r="BN331">
        <v>0</v>
      </c>
      <c r="BO331" s="30">
        <f t="shared" si="123"/>
        <v>157</v>
      </c>
      <c r="BP331">
        <v>82</v>
      </c>
      <c r="BQ331" s="30">
        <f t="shared" si="124"/>
        <v>468</v>
      </c>
      <c r="BR331" s="24">
        <v>13284</v>
      </c>
      <c r="BS331" s="30">
        <f t="shared" si="159"/>
        <v>13284</v>
      </c>
      <c r="BT331" s="30">
        <v>0</v>
      </c>
      <c r="BU331" s="43">
        <v>40117</v>
      </c>
      <c r="BW331">
        <f t="shared" si="164"/>
        <v>131488</v>
      </c>
      <c r="BX331" s="25">
        <f t="shared" si="165"/>
        <v>-7.6064730558698113E-2</v>
      </c>
      <c r="BY331" s="44">
        <v>5141</v>
      </c>
      <c r="BZ331" s="39">
        <f t="shared" si="160"/>
        <v>8143</v>
      </c>
      <c r="CA331" s="39">
        <f t="shared" si="166"/>
        <v>76657</v>
      </c>
      <c r="CD331">
        <f t="shared" si="161"/>
        <v>24741</v>
      </c>
      <c r="CE331">
        <f t="shared" si="162"/>
        <v>19529</v>
      </c>
      <c r="CF331">
        <f t="shared" si="163"/>
        <v>6004</v>
      </c>
      <c r="CG331">
        <f t="shared" si="85"/>
        <v>5349</v>
      </c>
      <c r="CH331">
        <f t="shared" si="86"/>
        <v>5369</v>
      </c>
      <c r="CZ331" s="88">
        <v>40087</v>
      </c>
      <c r="DA331" s="6">
        <f t="shared" si="117"/>
        <v>11629.916666666666</v>
      </c>
      <c r="DB331" s="6">
        <f t="shared" si="84"/>
        <v>10957.333333333334</v>
      </c>
      <c r="DC331" s="90">
        <f t="shared" si="118"/>
        <v>13284</v>
      </c>
    </row>
    <row r="332" spans="2:107" x14ac:dyDescent="0.3">
      <c r="B332" s="63">
        <v>40118</v>
      </c>
      <c r="C332" t="s">
        <v>441</v>
      </c>
      <c r="D332">
        <v>49</v>
      </c>
      <c r="E332">
        <v>158</v>
      </c>
      <c r="F332">
        <v>341</v>
      </c>
      <c r="G332">
        <v>46</v>
      </c>
      <c r="H332">
        <v>1485</v>
      </c>
      <c r="I332">
        <v>214</v>
      </c>
      <c r="J332">
        <v>41</v>
      </c>
      <c r="K332">
        <v>9</v>
      </c>
      <c r="L332">
        <v>288</v>
      </c>
      <c r="M332">
        <v>124</v>
      </c>
      <c r="N332">
        <v>133</v>
      </c>
      <c r="O332">
        <v>374</v>
      </c>
      <c r="P332">
        <v>139</v>
      </c>
      <c r="Q332">
        <v>57</v>
      </c>
      <c r="R332">
        <v>56</v>
      </c>
      <c r="S332">
        <v>63</v>
      </c>
      <c r="T332">
        <v>31</v>
      </c>
      <c r="U332">
        <v>49</v>
      </c>
      <c r="V332">
        <v>30</v>
      </c>
      <c r="W332">
        <v>64</v>
      </c>
      <c r="X332">
        <v>78</v>
      </c>
      <c r="Y332">
        <v>307</v>
      </c>
      <c r="Z332">
        <v>105</v>
      </c>
      <c r="AA332">
        <v>26</v>
      </c>
      <c r="AB332">
        <v>87</v>
      </c>
      <c r="AC332">
        <v>145</v>
      </c>
      <c r="AD332">
        <v>51</v>
      </c>
      <c r="AE332">
        <v>198</v>
      </c>
      <c r="AF332">
        <v>21</v>
      </c>
      <c r="AG332">
        <v>79</v>
      </c>
      <c r="AH332">
        <v>71</v>
      </c>
      <c r="AI332">
        <v>148</v>
      </c>
      <c r="AJ332">
        <v>314</v>
      </c>
      <c r="AK332">
        <v>27</v>
      </c>
      <c r="AL332">
        <v>119</v>
      </c>
      <c r="AM332">
        <v>44</v>
      </c>
      <c r="AN332">
        <v>1340</v>
      </c>
      <c r="AO332">
        <v>120</v>
      </c>
      <c r="AP332">
        <v>15</v>
      </c>
      <c r="AQ332">
        <v>44</v>
      </c>
      <c r="AR332">
        <v>20</v>
      </c>
      <c r="AS332">
        <v>99</v>
      </c>
      <c r="AT332">
        <v>345</v>
      </c>
      <c r="AU332">
        <v>165</v>
      </c>
      <c r="AV332">
        <v>15</v>
      </c>
      <c r="AW332">
        <v>105</v>
      </c>
      <c r="AX332">
        <v>1</v>
      </c>
      <c r="AY332">
        <v>8</v>
      </c>
      <c r="AZ332">
        <v>124</v>
      </c>
      <c r="BA332">
        <v>32</v>
      </c>
      <c r="BB332">
        <v>10</v>
      </c>
      <c r="BC332">
        <v>4</v>
      </c>
      <c r="BD332">
        <v>89</v>
      </c>
      <c r="BE332">
        <v>0</v>
      </c>
      <c r="BF332">
        <v>0</v>
      </c>
      <c r="BG332">
        <v>1</v>
      </c>
      <c r="BH332">
        <v>2</v>
      </c>
      <c r="BI332">
        <v>21</v>
      </c>
      <c r="BJ332">
        <v>0</v>
      </c>
      <c r="BK332">
        <v>7</v>
      </c>
      <c r="BL332">
        <v>1</v>
      </c>
      <c r="BM332">
        <v>0</v>
      </c>
      <c r="BN332">
        <v>0</v>
      </c>
      <c r="BO332" s="30">
        <f t="shared" si="123"/>
        <v>125</v>
      </c>
      <c r="BP332">
        <v>137</v>
      </c>
      <c r="BQ332" s="30">
        <f t="shared" si="124"/>
        <v>310</v>
      </c>
      <c r="BR332" s="24">
        <v>8586</v>
      </c>
      <c r="BS332" s="30">
        <f t="shared" si="159"/>
        <v>8586</v>
      </c>
      <c r="BT332" s="30">
        <v>0</v>
      </c>
      <c r="BU332" s="43">
        <v>40145</v>
      </c>
      <c r="BW332">
        <f t="shared" si="164"/>
        <v>128370</v>
      </c>
      <c r="BX332" s="25">
        <f t="shared" si="165"/>
        <v>-0.11197044743905471</v>
      </c>
      <c r="BY332" s="44">
        <v>4285</v>
      </c>
      <c r="BZ332" s="39">
        <f t="shared" si="160"/>
        <v>4301</v>
      </c>
      <c r="CA332" s="39">
        <f t="shared" si="166"/>
        <v>74151</v>
      </c>
      <c r="CD332">
        <f t="shared" si="161"/>
        <v>23928</v>
      </c>
      <c r="CE332">
        <f t="shared" si="162"/>
        <v>19187</v>
      </c>
      <c r="CF332">
        <f t="shared" si="163"/>
        <v>5854</v>
      </c>
      <c r="CG332">
        <f t="shared" si="85"/>
        <v>5271</v>
      </c>
      <c r="CH332">
        <f t="shared" si="86"/>
        <v>5248</v>
      </c>
      <c r="CZ332" s="88">
        <v>40118</v>
      </c>
      <c r="DA332" s="6">
        <f t="shared" si="117"/>
        <v>11570.527777777777</v>
      </c>
      <c r="DB332" s="6">
        <f t="shared" si="84"/>
        <v>10697.5</v>
      </c>
      <c r="DC332" s="90">
        <f t="shared" si="118"/>
        <v>8586</v>
      </c>
    </row>
    <row r="333" spans="2:107" x14ac:dyDescent="0.3">
      <c r="B333" s="63">
        <v>40148</v>
      </c>
      <c r="C333" t="s">
        <v>442</v>
      </c>
      <c r="D333">
        <v>36</v>
      </c>
      <c r="E333">
        <v>184</v>
      </c>
      <c r="F333">
        <v>306</v>
      </c>
      <c r="G333">
        <v>41</v>
      </c>
      <c r="H333">
        <v>1446</v>
      </c>
      <c r="I333">
        <v>193</v>
      </c>
      <c r="J333">
        <v>33</v>
      </c>
      <c r="K333">
        <v>19</v>
      </c>
      <c r="L333">
        <v>345</v>
      </c>
      <c r="M333">
        <v>139</v>
      </c>
      <c r="N333">
        <v>135</v>
      </c>
      <c r="O333">
        <v>271</v>
      </c>
      <c r="P333">
        <v>146</v>
      </c>
      <c r="Q333">
        <v>69</v>
      </c>
      <c r="R333">
        <v>49</v>
      </c>
      <c r="S333">
        <v>60</v>
      </c>
      <c r="T333">
        <v>24</v>
      </c>
      <c r="U333">
        <v>52</v>
      </c>
      <c r="V333">
        <v>13</v>
      </c>
      <c r="W333">
        <v>65</v>
      </c>
      <c r="X333">
        <v>74</v>
      </c>
      <c r="Y333">
        <v>248</v>
      </c>
      <c r="Z333">
        <v>93</v>
      </c>
      <c r="AA333">
        <v>21</v>
      </c>
      <c r="AB333">
        <v>74</v>
      </c>
      <c r="AC333">
        <v>146</v>
      </c>
      <c r="AD333">
        <v>39</v>
      </c>
      <c r="AE333">
        <v>195</v>
      </c>
      <c r="AF333">
        <v>19</v>
      </c>
      <c r="AG333">
        <v>66</v>
      </c>
      <c r="AH333">
        <v>73</v>
      </c>
      <c r="AI333">
        <v>144</v>
      </c>
      <c r="AJ333">
        <v>340</v>
      </c>
      <c r="AK333">
        <v>18</v>
      </c>
      <c r="AL333">
        <v>88</v>
      </c>
      <c r="AM333">
        <v>52</v>
      </c>
      <c r="AN333">
        <v>1541</v>
      </c>
      <c r="AO333">
        <v>120</v>
      </c>
      <c r="AP333">
        <v>20</v>
      </c>
      <c r="AQ333">
        <v>38</v>
      </c>
      <c r="AR333">
        <v>22</v>
      </c>
      <c r="AS333">
        <v>107</v>
      </c>
      <c r="AT333">
        <v>343</v>
      </c>
      <c r="AU333">
        <v>174</v>
      </c>
      <c r="AV333">
        <v>13</v>
      </c>
      <c r="AW333">
        <v>150</v>
      </c>
      <c r="AX333">
        <v>2</v>
      </c>
      <c r="AY333">
        <v>7</v>
      </c>
      <c r="AZ333">
        <v>101</v>
      </c>
      <c r="BA333">
        <v>36</v>
      </c>
      <c r="BB333">
        <v>14</v>
      </c>
      <c r="BC333">
        <v>3</v>
      </c>
      <c r="BD333">
        <v>74</v>
      </c>
      <c r="BE333">
        <v>0</v>
      </c>
      <c r="BF333">
        <v>0</v>
      </c>
      <c r="BG333">
        <v>0</v>
      </c>
      <c r="BH333">
        <v>1</v>
      </c>
      <c r="BI333">
        <v>14</v>
      </c>
      <c r="BJ333">
        <v>0</v>
      </c>
      <c r="BK333">
        <v>5</v>
      </c>
      <c r="BL333">
        <v>0</v>
      </c>
      <c r="BM333">
        <v>0</v>
      </c>
      <c r="BN333">
        <v>0</v>
      </c>
      <c r="BO333" s="30">
        <f t="shared" si="123"/>
        <v>97</v>
      </c>
      <c r="BP333">
        <v>36</v>
      </c>
      <c r="BQ333" s="30">
        <f t="shared" si="124"/>
        <v>348</v>
      </c>
      <c r="BR333" s="24">
        <v>8485</v>
      </c>
      <c r="BS333" s="30">
        <f t="shared" si="159"/>
        <v>8485</v>
      </c>
      <c r="BT333" s="30">
        <v>0</v>
      </c>
      <c r="BU333" s="43">
        <v>40173</v>
      </c>
      <c r="BW333">
        <f t="shared" si="164"/>
        <v>129323</v>
      </c>
      <c r="BX333" s="25">
        <f t="shared" si="165"/>
        <v>-7.885664629542577E-2</v>
      </c>
      <c r="BY333" s="44">
        <v>5523</v>
      </c>
      <c r="BZ333" s="39">
        <f t="shared" si="160"/>
        <v>2962</v>
      </c>
      <c r="CA333" s="39">
        <f t="shared" si="166"/>
        <v>73329</v>
      </c>
      <c r="CD333">
        <f t="shared" si="161"/>
        <v>23899</v>
      </c>
      <c r="CE333">
        <f t="shared" si="162"/>
        <v>19607</v>
      </c>
      <c r="CF333">
        <f t="shared" si="163"/>
        <v>5886</v>
      </c>
      <c r="CG333">
        <f t="shared" si="85"/>
        <v>5261</v>
      </c>
      <c r="CH333">
        <f t="shared" si="86"/>
        <v>5195</v>
      </c>
      <c r="CZ333" s="88">
        <v>40148</v>
      </c>
      <c r="DA333" s="6">
        <f t="shared" si="117"/>
        <v>11437.194444444445</v>
      </c>
      <c r="DB333" s="6">
        <f t="shared" si="84"/>
        <v>10776.916666666666</v>
      </c>
      <c r="DC333" s="90">
        <f t="shared" si="118"/>
        <v>8485</v>
      </c>
    </row>
    <row r="334" spans="2:107" x14ac:dyDescent="0.3">
      <c r="B334" s="63">
        <v>40179</v>
      </c>
      <c r="C334" t="s">
        <v>443</v>
      </c>
      <c r="D334">
        <v>53</v>
      </c>
      <c r="E334">
        <v>255</v>
      </c>
      <c r="F334">
        <v>457</v>
      </c>
      <c r="G334">
        <v>58</v>
      </c>
      <c r="H334">
        <v>2072</v>
      </c>
      <c r="I334">
        <v>322</v>
      </c>
      <c r="J334">
        <v>48</v>
      </c>
      <c r="K334">
        <v>16</v>
      </c>
      <c r="L334">
        <v>470</v>
      </c>
      <c r="M334">
        <v>220</v>
      </c>
      <c r="N334">
        <v>191</v>
      </c>
      <c r="O334">
        <v>511</v>
      </c>
      <c r="P334">
        <v>232</v>
      </c>
      <c r="Q334">
        <v>75</v>
      </c>
      <c r="R334">
        <v>58</v>
      </c>
      <c r="S334">
        <v>84</v>
      </c>
      <c r="T334">
        <v>48</v>
      </c>
      <c r="U334">
        <v>68</v>
      </c>
      <c r="V334">
        <v>31</v>
      </c>
      <c r="W334">
        <v>80</v>
      </c>
      <c r="X334">
        <v>113</v>
      </c>
      <c r="Y334">
        <v>315</v>
      </c>
      <c r="Z334">
        <v>132</v>
      </c>
      <c r="AA334">
        <v>20</v>
      </c>
      <c r="AB334">
        <v>140</v>
      </c>
      <c r="AC334">
        <v>237</v>
      </c>
      <c r="AD334">
        <v>59</v>
      </c>
      <c r="AE334">
        <v>317</v>
      </c>
      <c r="AF334">
        <v>24</v>
      </c>
      <c r="AG334">
        <v>112</v>
      </c>
      <c r="AH334">
        <v>103</v>
      </c>
      <c r="AI334">
        <v>215</v>
      </c>
      <c r="AJ334">
        <v>410</v>
      </c>
      <c r="AK334">
        <v>28</v>
      </c>
      <c r="AL334">
        <v>173</v>
      </c>
      <c r="AM334">
        <v>97</v>
      </c>
      <c r="AN334">
        <v>1842</v>
      </c>
      <c r="AO334">
        <v>141</v>
      </c>
      <c r="AP334">
        <v>19</v>
      </c>
      <c r="AQ334">
        <v>76</v>
      </c>
      <c r="AR334">
        <v>40</v>
      </c>
      <c r="AS334">
        <v>129</v>
      </c>
      <c r="AT334">
        <v>547</v>
      </c>
      <c r="AU334">
        <v>224</v>
      </c>
      <c r="AV334">
        <v>35</v>
      </c>
      <c r="AW334">
        <v>186</v>
      </c>
      <c r="AX334">
        <v>9</v>
      </c>
      <c r="AY334">
        <v>15</v>
      </c>
      <c r="AZ334">
        <v>166</v>
      </c>
      <c r="BA334">
        <v>57</v>
      </c>
      <c r="BB334">
        <v>16</v>
      </c>
      <c r="BC334">
        <v>6</v>
      </c>
      <c r="BD334">
        <v>118</v>
      </c>
      <c r="BE334">
        <v>0</v>
      </c>
      <c r="BF334">
        <v>0</v>
      </c>
      <c r="BG334">
        <v>0</v>
      </c>
      <c r="BH334">
        <v>2</v>
      </c>
      <c r="BI334">
        <v>17</v>
      </c>
      <c r="BJ334">
        <v>0</v>
      </c>
      <c r="BK334">
        <v>9</v>
      </c>
      <c r="BL334">
        <v>4</v>
      </c>
      <c r="BM334">
        <v>1</v>
      </c>
      <c r="BN334">
        <v>0</v>
      </c>
      <c r="BO334" s="30">
        <f t="shared" si="123"/>
        <v>157</v>
      </c>
      <c r="BP334">
        <v>65</v>
      </c>
      <c r="BQ334" s="30">
        <f t="shared" si="124"/>
        <v>404</v>
      </c>
      <c r="BR334" s="24">
        <v>11972</v>
      </c>
      <c r="BS334" s="30">
        <f t="shared" si="159"/>
        <v>11972</v>
      </c>
      <c r="BT334" s="30">
        <v>0</v>
      </c>
      <c r="BU334" s="43">
        <v>40208</v>
      </c>
      <c r="BW334">
        <f t="shared" si="164"/>
        <v>129531</v>
      </c>
      <c r="BX334" s="25">
        <f t="shared" si="165"/>
        <v>-8.7186317414008174E-2</v>
      </c>
      <c r="BY334" s="44">
        <v>6132</v>
      </c>
      <c r="BZ334" s="39">
        <f t="shared" ref="BZ334:BZ339" si="167">BR334-BY334</f>
        <v>5840</v>
      </c>
      <c r="CA334" s="39">
        <f t="shared" si="166"/>
        <v>75027</v>
      </c>
      <c r="CD334">
        <f t="shared" ref="CD334:CD339" si="168">SUM(H323:H334)</f>
        <v>23676</v>
      </c>
      <c r="CE334">
        <f t="shared" ref="CE334:CE339" si="169">SUM(AN323:AN334)</f>
        <v>19703</v>
      </c>
      <c r="CF334">
        <f t="shared" ref="CF334:CF339" si="170">SUM(AT323:AT334)</f>
        <v>5881</v>
      </c>
      <c r="CG334">
        <f t="shared" si="85"/>
        <v>5232</v>
      </c>
      <c r="CH334">
        <f t="shared" si="86"/>
        <v>5234</v>
      </c>
      <c r="CZ334" s="88">
        <v>40179</v>
      </c>
      <c r="DA334" s="6">
        <f t="shared" si="117"/>
        <v>11453.972222222223</v>
      </c>
      <c r="DB334" s="6">
        <f t="shared" si="84"/>
        <v>10794.25</v>
      </c>
      <c r="DC334" s="90">
        <f t="shared" si="118"/>
        <v>11972</v>
      </c>
    </row>
    <row r="335" spans="2:107" x14ac:dyDescent="0.3">
      <c r="B335" s="63">
        <v>40210</v>
      </c>
      <c r="C335" t="s">
        <v>444</v>
      </c>
      <c r="D335">
        <v>41</v>
      </c>
      <c r="E335">
        <v>192</v>
      </c>
      <c r="F335">
        <v>432</v>
      </c>
      <c r="G335">
        <v>46</v>
      </c>
      <c r="H335">
        <v>1777</v>
      </c>
      <c r="I335">
        <v>221</v>
      </c>
      <c r="J335">
        <v>39</v>
      </c>
      <c r="K335">
        <v>13</v>
      </c>
      <c r="L335">
        <v>416</v>
      </c>
      <c r="M335">
        <v>162</v>
      </c>
      <c r="N335">
        <v>183</v>
      </c>
      <c r="O335">
        <v>419</v>
      </c>
      <c r="P335">
        <v>189</v>
      </c>
      <c r="Q335">
        <v>71</v>
      </c>
      <c r="R335">
        <v>51</v>
      </c>
      <c r="S335">
        <v>77</v>
      </c>
      <c r="T335">
        <v>41</v>
      </c>
      <c r="U335">
        <v>44</v>
      </c>
      <c r="V335">
        <v>25</v>
      </c>
      <c r="W335">
        <v>81</v>
      </c>
      <c r="X335">
        <v>93</v>
      </c>
      <c r="Y335">
        <v>339</v>
      </c>
      <c r="Z335">
        <v>135</v>
      </c>
      <c r="AA335">
        <v>18</v>
      </c>
      <c r="AB335">
        <v>112</v>
      </c>
      <c r="AC335">
        <v>181</v>
      </c>
      <c r="AD335">
        <v>49</v>
      </c>
      <c r="AE335">
        <v>265</v>
      </c>
      <c r="AF335">
        <v>22</v>
      </c>
      <c r="AG335">
        <v>83</v>
      </c>
      <c r="AH335">
        <v>91</v>
      </c>
      <c r="AI335">
        <v>182</v>
      </c>
      <c r="AJ335">
        <v>410</v>
      </c>
      <c r="AK335">
        <v>16</v>
      </c>
      <c r="AL335">
        <v>137</v>
      </c>
      <c r="AM335">
        <v>84</v>
      </c>
      <c r="AN335">
        <v>1585</v>
      </c>
      <c r="AO335">
        <v>89</v>
      </c>
      <c r="AP335">
        <v>13</v>
      </c>
      <c r="AQ335">
        <v>51</v>
      </c>
      <c r="AR335">
        <v>26</v>
      </c>
      <c r="AS335">
        <v>134</v>
      </c>
      <c r="AT335">
        <v>427</v>
      </c>
      <c r="AU335">
        <v>189</v>
      </c>
      <c r="AV335">
        <v>14</v>
      </c>
      <c r="AW335">
        <v>150</v>
      </c>
      <c r="AX335">
        <v>10</v>
      </c>
      <c r="AY335">
        <v>18</v>
      </c>
      <c r="AZ335">
        <v>125</v>
      </c>
      <c r="BA335">
        <v>44</v>
      </c>
      <c r="BB335">
        <v>5</v>
      </c>
      <c r="BC335">
        <v>11</v>
      </c>
      <c r="BD335">
        <v>89</v>
      </c>
      <c r="BE335">
        <v>0</v>
      </c>
      <c r="BF335">
        <v>0</v>
      </c>
      <c r="BG335">
        <v>0</v>
      </c>
      <c r="BH335">
        <v>1</v>
      </c>
      <c r="BI335">
        <v>22</v>
      </c>
      <c r="BJ335">
        <v>0</v>
      </c>
      <c r="BK335">
        <v>0</v>
      </c>
      <c r="BL335">
        <v>1</v>
      </c>
      <c r="BM335">
        <v>0</v>
      </c>
      <c r="BN335">
        <v>0</v>
      </c>
      <c r="BO335" s="30">
        <f t="shared" si="123"/>
        <v>124</v>
      </c>
      <c r="BP335">
        <v>57</v>
      </c>
      <c r="BQ335" s="30">
        <f t="shared" si="124"/>
        <v>348</v>
      </c>
      <c r="BR335" s="24">
        <v>10146</v>
      </c>
      <c r="BS335" s="30">
        <f t="shared" si="159"/>
        <v>10146</v>
      </c>
      <c r="BT335" s="30">
        <v>0</v>
      </c>
      <c r="BU335" s="43">
        <v>40236</v>
      </c>
      <c r="BW335">
        <f t="shared" si="164"/>
        <v>129848</v>
      </c>
      <c r="BX335" s="25">
        <f t="shared" si="165"/>
        <v>-7.9327263960974448E-2</v>
      </c>
      <c r="BY335" s="44">
        <v>6557</v>
      </c>
      <c r="BZ335" s="39">
        <f t="shared" si="167"/>
        <v>3589</v>
      </c>
      <c r="CA335" s="39">
        <f t="shared" si="166"/>
        <v>72745</v>
      </c>
      <c r="CD335">
        <f t="shared" si="168"/>
        <v>23592</v>
      </c>
      <c r="CE335">
        <f t="shared" si="169"/>
        <v>19845</v>
      </c>
      <c r="CF335">
        <f t="shared" si="170"/>
        <v>5850</v>
      </c>
      <c r="CG335">
        <f t="shared" si="85"/>
        <v>5272</v>
      </c>
      <c r="CH335">
        <f t="shared" si="86"/>
        <v>5236</v>
      </c>
      <c r="CZ335" s="88">
        <v>40210</v>
      </c>
      <c r="DA335" s="6">
        <f t="shared" si="117"/>
        <v>11423.666666666666</v>
      </c>
      <c r="DB335" s="6">
        <f t="shared" ref="DB335:DB390" si="171">AVERAGE(BS324:BS335)</f>
        <v>10820.666666666666</v>
      </c>
      <c r="DC335" s="90">
        <f t="shared" si="118"/>
        <v>10146</v>
      </c>
    </row>
    <row r="336" spans="2:107" x14ac:dyDescent="0.3">
      <c r="B336" s="63">
        <v>40238</v>
      </c>
      <c r="C336" t="s">
        <v>445</v>
      </c>
      <c r="D336">
        <v>55</v>
      </c>
      <c r="E336">
        <v>223</v>
      </c>
      <c r="F336">
        <v>403</v>
      </c>
      <c r="G336">
        <v>59</v>
      </c>
      <c r="H336">
        <v>1834</v>
      </c>
      <c r="I336">
        <v>259</v>
      </c>
      <c r="J336">
        <v>36</v>
      </c>
      <c r="K336">
        <v>13</v>
      </c>
      <c r="L336">
        <v>417</v>
      </c>
      <c r="M336">
        <v>166</v>
      </c>
      <c r="N336">
        <v>183</v>
      </c>
      <c r="O336">
        <v>414</v>
      </c>
      <c r="P336">
        <v>188</v>
      </c>
      <c r="Q336">
        <v>64</v>
      </c>
      <c r="R336">
        <v>57</v>
      </c>
      <c r="S336">
        <v>81</v>
      </c>
      <c r="T336">
        <v>56</v>
      </c>
      <c r="U336">
        <v>45</v>
      </c>
      <c r="V336">
        <v>25</v>
      </c>
      <c r="W336">
        <v>83</v>
      </c>
      <c r="X336">
        <v>79</v>
      </c>
      <c r="Y336">
        <v>416</v>
      </c>
      <c r="Z336">
        <v>118</v>
      </c>
      <c r="AA336">
        <v>20</v>
      </c>
      <c r="AB336">
        <v>112</v>
      </c>
      <c r="AC336">
        <v>174</v>
      </c>
      <c r="AD336">
        <v>57</v>
      </c>
      <c r="AE336">
        <v>262</v>
      </c>
      <c r="AF336">
        <v>24</v>
      </c>
      <c r="AG336">
        <v>80</v>
      </c>
      <c r="AH336">
        <v>76</v>
      </c>
      <c r="AI336">
        <v>192</v>
      </c>
      <c r="AJ336">
        <v>458</v>
      </c>
      <c r="AK336">
        <v>23</v>
      </c>
      <c r="AL336">
        <v>137</v>
      </c>
      <c r="AM336">
        <v>77</v>
      </c>
      <c r="AN336">
        <v>1605</v>
      </c>
      <c r="AO336">
        <v>103</v>
      </c>
      <c r="AP336">
        <v>15</v>
      </c>
      <c r="AQ336">
        <v>57</v>
      </c>
      <c r="AR336">
        <v>42</v>
      </c>
      <c r="AS336">
        <v>119</v>
      </c>
      <c r="AT336">
        <v>453</v>
      </c>
      <c r="AU336">
        <v>207</v>
      </c>
      <c r="AV336">
        <v>8</v>
      </c>
      <c r="AW336">
        <v>132</v>
      </c>
      <c r="AX336">
        <v>9</v>
      </c>
      <c r="AY336">
        <v>14</v>
      </c>
      <c r="AZ336">
        <v>134</v>
      </c>
      <c r="BA336">
        <v>46</v>
      </c>
      <c r="BB336">
        <v>14</v>
      </c>
      <c r="BC336">
        <v>3</v>
      </c>
      <c r="BD336">
        <v>96</v>
      </c>
      <c r="BE336">
        <v>0</v>
      </c>
      <c r="BF336">
        <v>0</v>
      </c>
      <c r="BG336">
        <v>0</v>
      </c>
      <c r="BH336">
        <v>1</v>
      </c>
      <c r="BI336">
        <v>12</v>
      </c>
      <c r="BJ336">
        <v>0</v>
      </c>
      <c r="BK336">
        <v>0</v>
      </c>
      <c r="BL336">
        <v>0</v>
      </c>
      <c r="BM336">
        <v>0</v>
      </c>
      <c r="BN336">
        <v>0</v>
      </c>
      <c r="BO336" s="30">
        <f t="shared" si="123"/>
        <v>112</v>
      </c>
      <c r="BP336">
        <v>77</v>
      </c>
      <c r="BQ336" s="30">
        <f t="shared" si="124"/>
        <v>403</v>
      </c>
      <c r="BR336" s="24">
        <v>10516</v>
      </c>
      <c r="BS336" s="30">
        <f t="shared" si="159"/>
        <v>10516</v>
      </c>
      <c r="BT336" s="30">
        <v>0</v>
      </c>
      <c r="BU336" s="43">
        <v>40265</v>
      </c>
      <c r="BW336">
        <f t="shared" si="164"/>
        <v>130654</v>
      </c>
      <c r="BX336" s="25">
        <f t="shared" ref="BX336:BX341" si="172">(BW336/BW324)-1</f>
        <v>-5.1520497128877518E-2</v>
      </c>
      <c r="BY336" s="44">
        <v>7584</v>
      </c>
      <c r="BZ336" s="39">
        <f t="shared" si="167"/>
        <v>2932</v>
      </c>
      <c r="CA336" s="39">
        <f t="shared" ref="CA336:CA341" si="173">SUM(BZ325:BZ336)</f>
        <v>72011</v>
      </c>
      <c r="CD336">
        <f t="shared" si="168"/>
        <v>23634</v>
      </c>
      <c r="CE336">
        <f t="shared" si="169"/>
        <v>19946</v>
      </c>
      <c r="CF336">
        <f t="shared" si="170"/>
        <v>5864</v>
      </c>
      <c r="CG336">
        <f t="shared" ref="CG336:CG394" si="174">SUM(F325:F336)</f>
        <v>5278</v>
      </c>
      <c r="CH336">
        <f t="shared" ref="CH336:CH394" si="175">SUM(O325:O336)</f>
        <v>5219</v>
      </c>
      <c r="CZ336" s="88">
        <v>40238</v>
      </c>
      <c r="DA336" s="6">
        <f t="shared" si="117"/>
        <v>11316.75</v>
      </c>
      <c r="DB336" s="6">
        <f t="shared" si="171"/>
        <v>10887.833333333334</v>
      </c>
      <c r="DC336" s="90">
        <f t="shared" si="118"/>
        <v>10516</v>
      </c>
    </row>
    <row r="337" spans="2:107" x14ac:dyDescent="0.3">
      <c r="B337" s="63">
        <v>40269</v>
      </c>
      <c r="C337" t="s">
        <v>446</v>
      </c>
      <c r="D337">
        <v>39</v>
      </c>
      <c r="E337">
        <v>173</v>
      </c>
      <c r="F337">
        <v>378</v>
      </c>
      <c r="G337">
        <v>57</v>
      </c>
      <c r="H337">
        <v>1864</v>
      </c>
      <c r="I337">
        <v>246</v>
      </c>
      <c r="J337">
        <v>39</v>
      </c>
      <c r="K337">
        <v>10</v>
      </c>
      <c r="L337">
        <v>441</v>
      </c>
      <c r="M337">
        <v>178</v>
      </c>
      <c r="N337">
        <v>159</v>
      </c>
      <c r="O337">
        <v>387</v>
      </c>
      <c r="P337">
        <v>200</v>
      </c>
      <c r="Q337">
        <v>74</v>
      </c>
      <c r="R337">
        <v>58</v>
      </c>
      <c r="S337">
        <v>90</v>
      </c>
      <c r="T337">
        <v>44</v>
      </c>
      <c r="U337">
        <v>49</v>
      </c>
      <c r="V337">
        <v>26</v>
      </c>
      <c r="W337">
        <v>96</v>
      </c>
      <c r="X337">
        <v>62</v>
      </c>
      <c r="Y337">
        <v>401</v>
      </c>
      <c r="Z337">
        <v>123</v>
      </c>
      <c r="AA337">
        <v>23</v>
      </c>
      <c r="AB337">
        <v>128</v>
      </c>
      <c r="AC337">
        <v>193</v>
      </c>
      <c r="AD337">
        <v>38</v>
      </c>
      <c r="AE337">
        <v>294</v>
      </c>
      <c r="AF337">
        <v>26</v>
      </c>
      <c r="AG337">
        <v>76</v>
      </c>
      <c r="AH337">
        <v>69</v>
      </c>
      <c r="AI337">
        <v>179</v>
      </c>
      <c r="AJ337">
        <v>495</v>
      </c>
      <c r="AK337">
        <v>27</v>
      </c>
      <c r="AL337">
        <v>129</v>
      </c>
      <c r="AM337">
        <v>67</v>
      </c>
      <c r="AN337">
        <v>1637</v>
      </c>
      <c r="AO337">
        <v>114</v>
      </c>
      <c r="AP337">
        <v>14</v>
      </c>
      <c r="AQ337">
        <v>46</v>
      </c>
      <c r="AR337">
        <v>33</v>
      </c>
      <c r="AS337">
        <v>122</v>
      </c>
      <c r="AT337">
        <v>446</v>
      </c>
      <c r="AU337">
        <v>180</v>
      </c>
      <c r="AV337">
        <v>18</v>
      </c>
      <c r="AW337">
        <v>132</v>
      </c>
      <c r="AX337">
        <v>5</v>
      </c>
      <c r="AY337">
        <v>17</v>
      </c>
      <c r="AZ337">
        <v>127</v>
      </c>
      <c r="BA337">
        <v>40</v>
      </c>
      <c r="BB337">
        <v>7</v>
      </c>
      <c r="BC337">
        <v>2</v>
      </c>
      <c r="BD337">
        <v>86</v>
      </c>
      <c r="BE337">
        <v>0</v>
      </c>
      <c r="BF337">
        <v>0</v>
      </c>
      <c r="BG337">
        <v>0</v>
      </c>
      <c r="BH337">
        <v>0</v>
      </c>
      <c r="BI337">
        <v>15</v>
      </c>
      <c r="BJ337">
        <v>0</v>
      </c>
      <c r="BK337">
        <v>4</v>
      </c>
      <c r="BL337">
        <v>0</v>
      </c>
      <c r="BM337">
        <v>0</v>
      </c>
      <c r="BN337">
        <v>2</v>
      </c>
      <c r="BO337" s="30">
        <f t="shared" si="123"/>
        <v>109</v>
      </c>
      <c r="BP337">
        <v>63</v>
      </c>
      <c r="BQ337" s="30">
        <f t="shared" si="124"/>
        <v>437</v>
      </c>
      <c r="BR337" s="24">
        <v>10485</v>
      </c>
      <c r="BS337" s="30">
        <f t="shared" si="159"/>
        <v>10485</v>
      </c>
      <c r="BT337" s="30">
        <v>0</v>
      </c>
      <c r="BU337" s="43">
        <v>40292</v>
      </c>
      <c r="BW337">
        <f t="shared" ref="BW337:BW342" si="176">SUM(BR326:BR337)</f>
        <v>131929</v>
      </c>
      <c r="BX337" s="25">
        <f t="shared" si="172"/>
        <v>-3.7436159346271758E-2</v>
      </c>
      <c r="BY337" s="44">
        <v>6438</v>
      </c>
      <c r="BZ337" s="39">
        <f t="shared" si="167"/>
        <v>4047</v>
      </c>
      <c r="CA337" s="39">
        <f t="shared" si="173"/>
        <v>71343</v>
      </c>
      <c r="CD337">
        <f t="shared" si="168"/>
        <v>23774</v>
      </c>
      <c r="CE337">
        <f t="shared" si="169"/>
        <v>20134</v>
      </c>
      <c r="CF337">
        <f t="shared" si="170"/>
        <v>5889</v>
      </c>
      <c r="CG337">
        <f t="shared" si="174"/>
        <v>5257</v>
      </c>
      <c r="CH337">
        <f t="shared" si="175"/>
        <v>5201</v>
      </c>
      <c r="CZ337" s="88">
        <v>40269</v>
      </c>
      <c r="DA337" s="6">
        <f t="shared" si="117"/>
        <v>11290.555555555555</v>
      </c>
      <c r="DB337" s="6">
        <f t="shared" si="171"/>
        <v>10994.083333333334</v>
      </c>
      <c r="DC337" s="90">
        <f t="shared" si="118"/>
        <v>10485</v>
      </c>
    </row>
    <row r="338" spans="2:107" x14ac:dyDescent="0.3">
      <c r="B338" s="63">
        <v>40299</v>
      </c>
      <c r="C338" t="s">
        <v>447</v>
      </c>
      <c r="D338">
        <v>65</v>
      </c>
      <c r="E338">
        <v>251</v>
      </c>
      <c r="F338">
        <v>535</v>
      </c>
      <c r="G338">
        <v>64</v>
      </c>
      <c r="H338">
        <v>2152</v>
      </c>
      <c r="I338">
        <v>325</v>
      </c>
      <c r="J338">
        <v>45</v>
      </c>
      <c r="K338">
        <v>18</v>
      </c>
      <c r="L338">
        <v>544</v>
      </c>
      <c r="M338">
        <v>213</v>
      </c>
      <c r="N338">
        <v>209</v>
      </c>
      <c r="O338">
        <v>456</v>
      </c>
      <c r="P338">
        <v>205</v>
      </c>
      <c r="Q338">
        <v>72</v>
      </c>
      <c r="R338">
        <v>53</v>
      </c>
      <c r="S338">
        <v>102</v>
      </c>
      <c r="T338">
        <v>46</v>
      </c>
      <c r="U338">
        <v>71</v>
      </c>
      <c r="V338">
        <v>31</v>
      </c>
      <c r="W338">
        <v>100</v>
      </c>
      <c r="X338">
        <v>104</v>
      </c>
      <c r="Y338">
        <v>445</v>
      </c>
      <c r="Z338">
        <v>129</v>
      </c>
      <c r="AA338">
        <v>31</v>
      </c>
      <c r="AB338">
        <v>131</v>
      </c>
      <c r="AC338">
        <v>223</v>
      </c>
      <c r="AD338">
        <v>64</v>
      </c>
      <c r="AE338">
        <v>357</v>
      </c>
      <c r="AF338">
        <v>27</v>
      </c>
      <c r="AG338">
        <v>109</v>
      </c>
      <c r="AH338">
        <v>74</v>
      </c>
      <c r="AI338">
        <v>189</v>
      </c>
      <c r="AJ338">
        <v>590</v>
      </c>
      <c r="AK338">
        <v>32</v>
      </c>
      <c r="AL338">
        <v>154</v>
      </c>
      <c r="AM338">
        <v>82</v>
      </c>
      <c r="AN338">
        <v>1898</v>
      </c>
      <c r="AO338">
        <v>139</v>
      </c>
      <c r="AP338">
        <v>17</v>
      </c>
      <c r="AQ338">
        <v>66</v>
      </c>
      <c r="AR338">
        <v>33</v>
      </c>
      <c r="AS338">
        <v>168</v>
      </c>
      <c r="AT338">
        <v>600</v>
      </c>
      <c r="AU338">
        <v>250</v>
      </c>
      <c r="AV338">
        <v>20</v>
      </c>
      <c r="AW338">
        <v>191</v>
      </c>
      <c r="AX338">
        <v>8</v>
      </c>
      <c r="AY338">
        <v>14</v>
      </c>
      <c r="AZ338">
        <v>164</v>
      </c>
      <c r="BA338">
        <v>43</v>
      </c>
      <c r="BB338">
        <v>27</v>
      </c>
      <c r="BC338">
        <v>8</v>
      </c>
      <c r="BD338">
        <v>100</v>
      </c>
      <c r="BE338">
        <v>0</v>
      </c>
      <c r="BF338">
        <v>0</v>
      </c>
      <c r="BG338">
        <v>0</v>
      </c>
      <c r="BH338">
        <v>1</v>
      </c>
      <c r="BI338">
        <v>25</v>
      </c>
      <c r="BJ338">
        <v>1</v>
      </c>
      <c r="BK338">
        <v>4</v>
      </c>
      <c r="BL338">
        <v>4</v>
      </c>
      <c r="BM338">
        <v>0</v>
      </c>
      <c r="BN338">
        <v>0</v>
      </c>
      <c r="BO338" s="30">
        <f t="shared" si="123"/>
        <v>143</v>
      </c>
      <c r="BP338">
        <v>67</v>
      </c>
      <c r="BQ338" s="30">
        <f t="shared" si="124"/>
        <v>526</v>
      </c>
      <c r="BR338" s="24">
        <v>12672</v>
      </c>
      <c r="BS338" s="30">
        <f t="shared" si="159"/>
        <v>12672</v>
      </c>
      <c r="BT338" s="30">
        <v>0</v>
      </c>
      <c r="BU338" s="43">
        <v>40327</v>
      </c>
      <c r="BW338">
        <f t="shared" si="176"/>
        <v>131429</v>
      </c>
      <c r="BX338" s="25">
        <f t="shared" si="172"/>
        <v>-4.8312466962585399E-2</v>
      </c>
      <c r="BY338" s="44">
        <v>8038</v>
      </c>
      <c r="BZ338" s="39">
        <f t="shared" si="167"/>
        <v>4634</v>
      </c>
      <c r="CA338" s="39">
        <f t="shared" si="173"/>
        <v>66411</v>
      </c>
      <c r="CD338">
        <f t="shared" si="168"/>
        <v>23567</v>
      </c>
      <c r="CE338">
        <f t="shared" si="169"/>
        <v>19966</v>
      </c>
      <c r="CF338">
        <f t="shared" si="170"/>
        <v>5897</v>
      </c>
      <c r="CG338">
        <f t="shared" si="174"/>
        <v>5172</v>
      </c>
      <c r="CH338">
        <f t="shared" si="175"/>
        <v>5105</v>
      </c>
      <c r="CZ338" s="88">
        <v>40299</v>
      </c>
      <c r="DA338" s="6">
        <f t="shared" si="117"/>
        <v>11360.638888888889</v>
      </c>
      <c r="DB338" s="6">
        <f t="shared" si="171"/>
        <v>10952.416666666666</v>
      </c>
      <c r="DC338" s="90">
        <f t="shared" si="118"/>
        <v>12672</v>
      </c>
    </row>
    <row r="339" spans="2:107" x14ac:dyDescent="0.3">
      <c r="B339" s="63">
        <v>40330</v>
      </c>
      <c r="C339" t="s">
        <v>448</v>
      </c>
      <c r="D339">
        <v>57</v>
      </c>
      <c r="E339">
        <v>249</v>
      </c>
      <c r="F339">
        <v>589</v>
      </c>
      <c r="G339">
        <v>78</v>
      </c>
      <c r="H339">
        <v>2385</v>
      </c>
      <c r="I339">
        <v>378</v>
      </c>
      <c r="J339">
        <v>61</v>
      </c>
      <c r="K339">
        <v>20</v>
      </c>
      <c r="L339">
        <v>622</v>
      </c>
      <c r="M339">
        <v>226</v>
      </c>
      <c r="N339">
        <v>234</v>
      </c>
      <c r="O339">
        <v>476</v>
      </c>
      <c r="P339">
        <v>224</v>
      </c>
      <c r="Q339">
        <v>95</v>
      </c>
      <c r="R339">
        <v>79</v>
      </c>
      <c r="S339">
        <v>111</v>
      </c>
      <c r="T339">
        <v>62</v>
      </c>
      <c r="U339">
        <v>76</v>
      </c>
      <c r="V339">
        <v>27</v>
      </c>
      <c r="W339">
        <v>128</v>
      </c>
      <c r="X339">
        <v>114</v>
      </c>
      <c r="Y339">
        <v>485</v>
      </c>
      <c r="Z339">
        <v>147</v>
      </c>
      <c r="AA339">
        <v>39</v>
      </c>
      <c r="AB339">
        <v>143</v>
      </c>
      <c r="AC339">
        <v>228</v>
      </c>
      <c r="AD339">
        <v>60</v>
      </c>
      <c r="AE339">
        <v>363</v>
      </c>
      <c r="AF339">
        <v>25</v>
      </c>
      <c r="AG339">
        <v>98</v>
      </c>
      <c r="AH339">
        <v>82</v>
      </c>
      <c r="AI339">
        <v>244</v>
      </c>
      <c r="AJ339">
        <v>592</v>
      </c>
      <c r="AK339">
        <v>44</v>
      </c>
      <c r="AL339">
        <v>174</v>
      </c>
      <c r="AM339">
        <v>90</v>
      </c>
      <c r="AN339">
        <v>1992</v>
      </c>
      <c r="AO339">
        <v>159</v>
      </c>
      <c r="AP339">
        <v>21</v>
      </c>
      <c r="AQ339">
        <v>83</v>
      </c>
      <c r="AR339">
        <v>40</v>
      </c>
      <c r="AS339">
        <v>153</v>
      </c>
      <c r="AT339">
        <v>614</v>
      </c>
      <c r="AU339">
        <v>281</v>
      </c>
      <c r="AV339">
        <v>10</v>
      </c>
      <c r="AW339">
        <v>212</v>
      </c>
      <c r="AX339">
        <v>5</v>
      </c>
      <c r="AY339">
        <v>15</v>
      </c>
      <c r="AZ339">
        <v>190</v>
      </c>
      <c r="BA339">
        <v>49</v>
      </c>
      <c r="BB339">
        <v>24</v>
      </c>
      <c r="BC339">
        <v>6</v>
      </c>
      <c r="BD339">
        <v>71</v>
      </c>
      <c r="BE339">
        <v>0</v>
      </c>
      <c r="BF339">
        <v>0</v>
      </c>
      <c r="BG339">
        <v>0</v>
      </c>
      <c r="BH339">
        <v>0</v>
      </c>
      <c r="BI339">
        <v>16</v>
      </c>
      <c r="BJ339">
        <v>0</v>
      </c>
      <c r="BK339">
        <v>4</v>
      </c>
      <c r="BL339">
        <v>2</v>
      </c>
      <c r="BM339">
        <v>0</v>
      </c>
      <c r="BN339">
        <v>0</v>
      </c>
      <c r="BO339" s="30">
        <f t="shared" si="123"/>
        <v>99</v>
      </c>
      <c r="BP339">
        <v>58</v>
      </c>
      <c r="BQ339" s="30">
        <f t="shared" si="124"/>
        <v>476</v>
      </c>
      <c r="BR339" s="24">
        <v>13586</v>
      </c>
      <c r="BS339" s="30">
        <f t="shared" si="159"/>
        <v>13586</v>
      </c>
      <c r="BT339" s="30">
        <v>0</v>
      </c>
      <c r="BU339" s="43">
        <v>40355</v>
      </c>
      <c r="BW339">
        <f t="shared" si="176"/>
        <v>135357</v>
      </c>
      <c r="BX339" s="25">
        <f t="shared" si="172"/>
        <v>-1.010684588888322E-2</v>
      </c>
      <c r="BY339" s="44">
        <v>6303</v>
      </c>
      <c r="BZ339" s="39">
        <f t="shared" si="167"/>
        <v>7283</v>
      </c>
      <c r="CA339" s="39">
        <f t="shared" si="173"/>
        <v>68245</v>
      </c>
      <c r="CD339">
        <f t="shared" si="168"/>
        <v>24166</v>
      </c>
      <c r="CE339">
        <f t="shared" si="169"/>
        <v>20464</v>
      </c>
      <c r="CF339">
        <f t="shared" si="170"/>
        <v>6087</v>
      </c>
      <c r="CG339">
        <f t="shared" si="174"/>
        <v>5356</v>
      </c>
      <c r="CH339">
        <f t="shared" si="175"/>
        <v>5237</v>
      </c>
      <c r="CZ339" s="88">
        <v>40330</v>
      </c>
      <c r="DA339" s="6">
        <f t="shared" si="117"/>
        <v>11382.666666666666</v>
      </c>
      <c r="DB339" s="6">
        <f t="shared" si="171"/>
        <v>11279.75</v>
      </c>
      <c r="DC339" s="90">
        <f t="shared" si="118"/>
        <v>13586</v>
      </c>
    </row>
    <row r="340" spans="2:107" x14ac:dyDescent="0.3">
      <c r="B340" s="63">
        <v>40360</v>
      </c>
      <c r="C340" t="s">
        <v>462</v>
      </c>
      <c r="D340">
        <v>91</v>
      </c>
      <c r="E340">
        <v>265</v>
      </c>
      <c r="F340">
        <v>781</v>
      </c>
      <c r="G340">
        <v>81</v>
      </c>
      <c r="H340">
        <v>3252</v>
      </c>
      <c r="I340">
        <v>485</v>
      </c>
      <c r="J340">
        <v>72</v>
      </c>
      <c r="K340">
        <v>21</v>
      </c>
      <c r="L340">
        <v>819</v>
      </c>
      <c r="M340">
        <v>341</v>
      </c>
      <c r="N340">
        <v>273</v>
      </c>
      <c r="O340">
        <v>632</v>
      </c>
      <c r="P340">
        <v>381</v>
      </c>
      <c r="Q340">
        <v>128</v>
      </c>
      <c r="R340">
        <v>113</v>
      </c>
      <c r="S340">
        <v>142</v>
      </c>
      <c r="T340">
        <v>75</v>
      </c>
      <c r="U340">
        <v>78</v>
      </c>
      <c r="V340">
        <v>41</v>
      </c>
      <c r="W340">
        <v>162</v>
      </c>
      <c r="X340">
        <v>162</v>
      </c>
      <c r="Y340">
        <v>577</v>
      </c>
      <c r="Z340">
        <v>193</v>
      </c>
      <c r="AA340">
        <v>52</v>
      </c>
      <c r="AB340">
        <v>183</v>
      </c>
      <c r="AC340">
        <v>256</v>
      </c>
      <c r="AD340">
        <v>75</v>
      </c>
      <c r="AE340">
        <v>421</v>
      </c>
      <c r="AF340">
        <v>50</v>
      </c>
      <c r="AG340">
        <v>131</v>
      </c>
      <c r="AH340">
        <v>127</v>
      </c>
      <c r="AI340">
        <v>372</v>
      </c>
      <c r="AJ340">
        <v>718</v>
      </c>
      <c r="AK340">
        <v>44</v>
      </c>
      <c r="AL340">
        <v>237</v>
      </c>
      <c r="AM340">
        <v>136</v>
      </c>
      <c r="AN340">
        <v>2561</v>
      </c>
      <c r="AO340">
        <v>258</v>
      </c>
      <c r="AP340">
        <v>27</v>
      </c>
      <c r="AQ340">
        <v>108</v>
      </c>
      <c r="AR340">
        <v>62</v>
      </c>
      <c r="AS340">
        <v>223</v>
      </c>
      <c r="AT340">
        <v>821</v>
      </c>
      <c r="AU340">
        <v>361</v>
      </c>
      <c r="AV340">
        <v>19</v>
      </c>
      <c r="AW340">
        <v>289</v>
      </c>
      <c r="AX340">
        <v>7</v>
      </c>
      <c r="AY340">
        <v>19</v>
      </c>
      <c r="AZ340">
        <v>234</v>
      </c>
      <c r="BA340">
        <v>66</v>
      </c>
      <c r="BB340">
        <v>33</v>
      </c>
      <c r="BC340">
        <v>12</v>
      </c>
      <c r="BD340">
        <v>118</v>
      </c>
      <c r="BE340">
        <v>0</v>
      </c>
      <c r="BF340">
        <v>0</v>
      </c>
      <c r="BG340">
        <v>1</v>
      </c>
      <c r="BH340">
        <v>0</v>
      </c>
      <c r="BI340">
        <v>35</v>
      </c>
      <c r="BJ340">
        <v>0</v>
      </c>
      <c r="BK340">
        <v>4</v>
      </c>
      <c r="BL340">
        <v>2</v>
      </c>
      <c r="BM340">
        <v>1</v>
      </c>
      <c r="BN340">
        <v>0</v>
      </c>
      <c r="BO340" s="30">
        <f t="shared" si="123"/>
        <v>173</v>
      </c>
      <c r="BP340">
        <v>97</v>
      </c>
      <c r="BQ340" s="30">
        <f t="shared" si="124"/>
        <v>630</v>
      </c>
      <c r="BR340" s="24">
        <v>17955</v>
      </c>
      <c r="BS340" s="30">
        <f t="shared" ref="BS340:BS396" si="177">SUM(D340:BQ340)-BO340</f>
        <v>17955</v>
      </c>
      <c r="BT340" s="30">
        <v>0</v>
      </c>
      <c r="BU340" s="43">
        <v>40390</v>
      </c>
      <c r="BW340">
        <f t="shared" si="176"/>
        <v>143032</v>
      </c>
      <c r="BX340" s="25">
        <f t="shared" si="172"/>
        <v>5.7014270195171246E-2</v>
      </c>
      <c r="BY340" s="44">
        <v>3846</v>
      </c>
      <c r="BZ340" s="39">
        <f t="shared" ref="BZ340:BZ345" si="178">BR340-BY340</f>
        <v>14109</v>
      </c>
      <c r="CA340" s="39">
        <f t="shared" si="173"/>
        <v>76405</v>
      </c>
      <c r="CD340">
        <f t="shared" ref="CD340:CD345" si="179">SUM(H329:H340)</f>
        <v>25410</v>
      </c>
      <c r="CE340">
        <f t="shared" ref="CE340:CE345" si="180">SUM(AN329:AN340)</f>
        <v>21627</v>
      </c>
      <c r="CF340">
        <f t="shared" ref="CF340:CF345" si="181">SUM(AT329:AT340)</f>
        <v>6417</v>
      </c>
      <c r="CG340">
        <f t="shared" si="174"/>
        <v>5742</v>
      </c>
      <c r="CH340">
        <f t="shared" si="175"/>
        <v>5452</v>
      </c>
      <c r="CZ340" s="88">
        <v>40360</v>
      </c>
      <c r="DA340" s="6">
        <f t="shared" si="117"/>
        <v>11596.361111111111</v>
      </c>
      <c r="DB340" s="6">
        <f t="shared" si="171"/>
        <v>11919.333333333334</v>
      </c>
      <c r="DC340" s="90">
        <f t="shared" si="118"/>
        <v>17955</v>
      </c>
    </row>
    <row r="341" spans="2:107" ht="17.25" customHeight="1" x14ac:dyDescent="0.3">
      <c r="B341" s="63">
        <v>40391</v>
      </c>
      <c r="C341" t="s">
        <v>438</v>
      </c>
      <c r="D341">
        <v>66</v>
      </c>
      <c r="E341">
        <v>256</v>
      </c>
      <c r="F341">
        <v>607</v>
      </c>
      <c r="G341">
        <v>80</v>
      </c>
      <c r="H341">
        <v>2787</v>
      </c>
      <c r="I341">
        <v>393</v>
      </c>
      <c r="J341">
        <v>82</v>
      </c>
      <c r="K341">
        <v>16</v>
      </c>
      <c r="L341">
        <v>774</v>
      </c>
      <c r="M341">
        <v>292</v>
      </c>
      <c r="N341">
        <v>208</v>
      </c>
      <c r="O341">
        <v>576</v>
      </c>
      <c r="P341">
        <v>298</v>
      </c>
      <c r="Q341">
        <v>119</v>
      </c>
      <c r="R341">
        <v>78</v>
      </c>
      <c r="S341">
        <v>141</v>
      </c>
      <c r="T341">
        <v>62</v>
      </c>
      <c r="U341">
        <v>76</v>
      </c>
      <c r="V341">
        <v>34</v>
      </c>
      <c r="W341">
        <v>168</v>
      </c>
      <c r="X341">
        <v>138</v>
      </c>
      <c r="Y341">
        <v>636</v>
      </c>
      <c r="Z341">
        <v>180</v>
      </c>
      <c r="AA341">
        <v>42</v>
      </c>
      <c r="AB341">
        <v>136</v>
      </c>
      <c r="AC341">
        <v>243</v>
      </c>
      <c r="AD341">
        <v>80</v>
      </c>
      <c r="AE341">
        <v>383</v>
      </c>
      <c r="AF341">
        <v>31</v>
      </c>
      <c r="AG341">
        <v>129</v>
      </c>
      <c r="AH341">
        <v>118</v>
      </c>
      <c r="AI341">
        <v>322</v>
      </c>
      <c r="AJ341">
        <v>677</v>
      </c>
      <c r="AK341">
        <v>35</v>
      </c>
      <c r="AL341">
        <v>216</v>
      </c>
      <c r="AM341">
        <v>106</v>
      </c>
      <c r="AN341">
        <v>2113</v>
      </c>
      <c r="AO341">
        <v>206</v>
      </c>
      <c r="AP341">
        <v>24</v>
      </c>
      <c r="AQ341">
        <v>102</v>
      </c>
      <c r="AR341">
        <v>48</v>
      </c>
      <c r="AS341">
        <v>142</v>
      </c>
      <c r="AT341">
        <v>720</v>
      </c>
      <c r="AU341">
        <v>367</v>
      </c>
      <c r="AV341">
        <v>20</v>
      </c>
      <c r="AW341">
        <v>243</v>
      </c>
      <c r="AX341">
        <v>5</v>
      </c>
      <c r="AY341">
        <v>16</v>
      </c>
      <c r="AZ341">
        <v>213</v>
      </c>
      <c r="BA341">
        <v>62</v>
      </c>
      <c r="BB341">
        <v>29</v>
      </c>
      <c r="BC341">
        <v>6</v>
      </c>
      <c r="BD341">
        <v>104</v>
      </c>
      <c r="BE341">
        <v>0</v>
      </c>
      <c r="BF341">
        <v>0</v>
      </c>
      <c r="BG341">
        <v>1</v>
      </c>
      <c r="BH341">
        <v>2</v>
      </c>
      <c r="BI341">
        <v>25</v>
      </c>
      <c r="BJ341">
        <v>0</v>
      </c>
      <c r="BK341">
        <v>6</v>
      </c>
      <c r="BL341">
        <v>0</v>
      </c>
      <c r="BM341">
        <v>0</v>
      </c>
      <c r="BN341">
        <v>0</v>
      </c>
      <c r="BO341" s="30">
        <f t="shared" si="123"/>
        <v>144</v>
      </c>
      <c r="BP341">
        <v>57</v>
      </c>
      <c r="BQ341" s="30">
        <f t="shared" si="124"/>
        <v>494</v>
      </c>
      <c r="BR341" s="24">
        <v>15590</v>
      </c>
      <c r="BS341" s="30">
        <f t="shared" si="177"/>
        <v>15590</v>
      </c>
      <c r="BT341" s="30">
        <v>0</v>
      </c>
      <c r="BU341" s="43">
        <v>40418</v>
      </c>
      <c r="BW341">
        <f t="shared" si="176"/>
        <v>144686</v>
      </c>
      <c r="BX341" s="25">
        <f t="shared" si="172"/>
        <v>7.9585136546784119E-2</v>
      </c>
      <c r="BY341" s="44">
        <v>4580</v>
      </c>
      <c r="BZ341" s="39">
        <f t="shared" si="178"/>
        <v>11010</v>
      </c>
      <c r="CA341" s="39">
        <f t="shared" si="173"/>
        <v>75426</v>
      </c>
      <c r="CD341">
        <f t="shared" si="179"/>
        <v>25586</v>
      </c>
      <c r="CE341">
        <f t="shared" si="180"/>
        <v>21744</v>
      </c>
      <c r="CF341">
        <f t="shared" si="181"/>
        <v>6465</v>
      </c>
      <c r="CG341">
        <f t="shared" si="174"/>
        <v>5797</v>
      </c>
      <c r="CH341">
        <f t="shared" si="175"/>
        <v>5491</v>
      </c>
      <c r="CZ341" s="88">
        <v>40391</v>
      </c>
      <c r="DA341" s="6">
        <f t="shared" si="117"/>
        <v>11703.277777777777</v>
      </c>
      <c r="DB341" s="6">
        <f t="shared" si="171"/>
        <v>12057.166666666666</v>
      </c>
      <c r="DC341" s="90">
        <f t="shared" si="118"/>
        <v>15590</v>
      </c>
    </row>
    <row r="342" spans="2:107" x14ac:dyDescent="0.3">
      <c r="B342" s="63">
        <v>40422</v>
      </c>
      <c r="C342" t="s">
        <v>439</v>
      </c>
      <c r="D342">
        <v>74</v>
      </c>
      <c r="E342">
        <v>280</v>
      </c>
      <c r="F342">
        <v>564</v>
      </c>
      <c r="G342">
        <v>63</v>
      </c>
      <c r="H342">
        <v>2687</v>
      </c>
      <c r="I342">
        <v>393</v>
      </c>
      <c r="J342">
        <v>78</v>
      </c>
      <c r="K342">
        <v>15</v>
      </c>
      <c r="L342">
        <v>790</v>
      </c>
      <c r="M342">
        <v>349</v>
      </c>
      <c r="N342">
        <v>224</v>
      </c>
      <c r="O342">
        <v>592</v>
      </c>
      <c r="P342">
        <v>276</v>
      </c>
      <c r="Q342">
        <v>123</v>
      </c>
      <c r="R342">
        <v>79</v>
      </c>
      <c r="S342">
        <v>134</v>
      </c>
      <c r="T342">
        <v>61</v>
      </c>
      <c r="U342">
        <v>69</v>
      </c>
      <c r="V342">
        <v>32</v>
      </c>
      <c r="W342">
        <v>138</v>
      </c>
      <c r="X342">
        <v>172</v>
      </c>
      <c r="Y342">
        <v>643</v>
      </c>
      <c r="Z342">
        <v>199</v>
      </c>
      <c r="AA342">
        <v>42</v>
      </c>
      <c r="AB342">
        <v>170</v>
      </c>
      <c r="AC342">
        <v>229</v>
      </c>
      <c r="AD342">
        <v>74</v>
      </c>
      <c r="AE342">
        <v>359</v>
      </c>
      <c r="AF342">
        <v>29</v>
      </c>
      <c r="AG342">
        <v>135</v>
      </c>
      <c r="AH342">
        <v>131</v>
      </c>
      <c r="AI342">
        <v>337</v>
      </c>
      <c r="AJ342">
        <v>694</v>
      </c>
      <c r="AK342">
        <v>28</v>
      </c>
      <c r="AL342">
        <v>228</v>
      </c>
      <c r="AM342">
        <v>94</v>
      </c>
      <c r="AN342">
        <v>2148</v>
      </c>
      <c r="AO342">
        <v>207</v>
      </c>
      <c r="AP342">
        <v>27</v>
      </c>
      <c r="AQ342">
        <v>67</v>
      </c>
      <c r="AR342">
        <v>59</v>
      </c>
      <c r="AS342">
        <v>181</v>
      </c>
      <c r="AT342">
        <v>756</v>
      </c>
      <c r="AU342">
        <v>313</v>
      </c>
      <c r="AV342">
        <v>22</v>
      </c>
      <c r="AW342">
        <v>272</v>
      </c>
      <c r="AX342">
        <v>5</v>
      </c>
      <c r="AY342">
        <v>18</v>
      </c>
      <c r="AZ342">
        <v>197</v>
      </c>
      <c r="BA342">
        <v>53</v>
      </c>
      <c r="BB342">
        <v>19</v>
      </c>
      <c r="BC342">
        <v>10</v>
      </c>
      <c r="BD342">
        <v>92</v>
      </c>
      <c r="BE342">
        <v>0</v>
      </c>
      <c r="BF342">
        <v>0</v>
      </c>
      <c r="BG342">
        <v>0</v>
      </c>
      <c r="BH342">
        <v>0</v>
      </c>
      <c r="BI342">
        <v>29</v>
      </c>
      <c r="BJ342">
        <v>0</v>
      </c>
      <c r="BK342">
        <v>6</v>
      </c>
      <c r="BL342">
        <v>0</v>
      </c>
      <c r="BM342">
        <v>0</v>
      </c>
      <c r="BN342">
        <v>1</v>
      </c>
      <c r="BO342" s="30">
        <f t="shared" si="123"/>
        <v>138</v>
      </c>
      <c r="BP342">
        <v>42</v>
      </c>
      <c r="BQ342" s="30">
        <f t="shared" si="124"/>
        <v>470</v>
      </c>
      <c r="BR342" s="24">
        <v>15579</v>
      </c>
      <c r="BS342" s="30">
        <f t="shared" si="177"/>
        <v>15579</v>
      </c>
      <c r="BT342" s="30">
        <v>0</v>
      </c>
      <c r="BU342" s="43">
        <v>40446</v>
      </c>
      <c r="BW342">
        <f t="shared" si="176"/>
        <v>148856</v>
      </c>
      <c r="BX342" s="25">
        <f t="shared" ref="BX342:BX347" si="182">(BW342/BW330)-1</f>
        <v>0.12978536081848269</v>
      </c>
      <c r="BY342" s="44">
        <v>3479</v>
      </c>
      <c r="BZ342" s="39">
        <f t="shared" si="178"/>
        <v>12100</v>
      </c>
      <c r="CA342" s="39">
        <f t="shared" ref="CA342:CA347" si="183">SUM(BZ331:BZ342)</f>
        <v>80950</v>
      </c>
      <c r="CD342">
        <f t="shared" si="179"/>
        <v>26150</v>
      </c>
      <c r="CE342">
        <f t="shared" si="180"/>
        <v>22314</v>
      </c>
      <c r="CF342">
        <f t="shared" si="181"/>
        <v>6667</v>
      </c>
      <c r="CG342">
        <f t="shared" si="174"/>
        <v>5907</v>
      </c>
      <c r="CH342">
        <f t="shared" si="175"/>
        <v>5609</v>
      </c>
      <c r="CZ342" s="88">
        <v>40422</v>
      </c>
      <c r="DA342" s="6">
        <f t="shared" si="117"/>
        <v>11713.416666666666</v>
      </c>
      <c r="DB342" s="6">
        <f t="shared" si="171"/>
        <v>12404.666666666666</v>
      </c>
      <c r="DC342" s="90">
        <f t="shared" si="118"/>
        <v>15579</v>
      </c>
    </row>
    <row r="343" spans="2:107" x14ac:dyDescent="0.3">
      <c r="B343" s="63">
        <v>40452</v>
      </c>
      <c r="C343" t="s">
        <v>440</v>
      </c>
      <c r="D343">
        <v>97</v>
      </c>
      <c r="E343">
        <v>278</v>
      </c>
      <c r="F343">
        <v>677</v>
      </c>
      <c r="G343">
        <v>72</v>
      </c>
      <c r="H343">
        <v>3066</v>
      </c>
      <c r="I343">
        <v>476</v>
      </c>
      <c r="J343">
        <v>74</v>
      </c>
      <c r="K343">
        <v>16</v>
      </c>
      <c r="L343">
        <v>948</v>
      </c>
      <c r="M343">
        <v>452</v>
      </c>
      <c r="N343">
        <v>238</v>
      </c>
      <c r="O343">
        <v>723</v>
      </c>
      <c r="P343">
        <v>378</v>
      </c>
      <c r="Q343">
        <v>145</v>
      </c>
      <c r="R343">
        <v>88</v>
      </c>
      <c r="S343">
        <v>135</v>
      </c>
      <c r="T343">
        <v>70</v>
      </c>
      <c r="U343">
        <v>80</v>
      </c>
      <c r="V343">
        <v>56</v>
      </c>
      <c r="W343">
        <v>197</v>
      </c>
      <c r="X343">
        <v>171</v>
      </c>
      <c r="Y343">
        <v>1088</v>
      </c>
      <c r="Z343">
        <v>209</v>
      </c>
      <c r="AA343">
        <v>48</v>
      </c>
      <c r="AB343">
        <v>183</v>
      </c>
      <c r="AC343">
        <v>258</v>
      </c>
      <c r="AD343">
        <v>109</v>
      </c>
      <c r="AE343">
        <v>436</v>
      </c>
      <c r="AF343">
        <v>34</v>
      </c>
      <c r="AG343">
        <v>167</v>
      </c>
      <c r="AH343">
        <v>144</v>
      </c>
      <c r="AI343">
        <v>357</v>
      </c>
      <c r="AJ343">
        <v>1078</v>
      </c>
      <c r="AK343">
        <v>46</v>
      </c>
      <c r="AL343">
        <v>201</v>
      </c>
      <c r="AM343">
        <v>119</v>
      </c>
      <c r="AN343">
        <v>2957</v>
      </c>
      <c r="AO343">
        <v>213</v>
      </c>
      <c r="AP343">
        <v>32</v>
      </c>
      <c r="AQ343">
        <v>101</v>
      </c>
      <c r="AR343">
        <v>43</v>
      </c>
      <c r="AS343">
        <v>211</v>
      </c>
      <c r="AT343">
        <v>914</v>
      </c>
      <c r="AU343">
        <v>410</v>
      </c>
      <c r="AV343">
        <v>32</v>
      </c>
      <c r="AW343">
        <v>336</v>
      </c>
      <c r="AX343">
        <v>10</v>
      </c>
      <c r="AY343">
        <v>22</v>
      </c>
      <c r="AZ343">
        <v>245</v>
      </c>
      <c r="BA343">
        <v>72</v>
      </c>
      <c r="BB343">
        <v>33</v>
      </c>
      <c r="BC343">
        <v>8</v>
      </c>
      <c r="BD343">
        <v>110</v>
      </c>
      <c r="BE343">
        <v>0</v>
      </c>
      <c r="BF343">
        <v>0</v>
      </c>
      <c r="BG343">
        <v>0</v>
      </c>
      <c r="BH343">
        <v>1</v>
      </c>
      <c r="BI343">
        <v>31</v>
      </c>
      <c r="BJ343">
        <v>1</v>
      </c>
      <c r="BK343">
        <v>5</v>
      </c>
      <c r="BL343">
        <v>0</v>
      </c>
      <c r="BM343">
        <v>0</v>
      </c>
      <c r="BN343">
        <v>0</v>
      </c>
      <c r="BO343" s="30">
        <f t="shared" si="123"/>
        <v>156</v>
      </c>
      <c r="BP343">
        <v>104</v>
      </c>
      <c r="BQ343" s="30">
        <f t="shared" si="124"/>
        <v>665</v>
      </c>
      <c r="BR343" s="24">
        <v>19470</v>
      </c>
      <c r="BS343" s="30">
        <f t="shared" si="177"/>
        <v>19470</v>
      </c>
      <c r="BT343" s="30">
        <v>0</v>
      </c>
      <c r="BU343" s="43">
        <v>40481</v>
      </c>
      <c r="BW343">
        <f t="shared" ref="BW343:BW348" si="184">SUM(BR332:BR343)</f>
        <v>155042</v>
      </c>
      <c r="BX343" s="25">
        <f t="shared" si="182"/>
        <v>0.17913421757118519</v>
      </c>
      <c r="BY343" s="44">
        <v>3572</v>
      </c>
      <c r="BZ343" s="39">
        <f t="shared" si="178"/>
        <v>15898</v>
      </c>
      <c r="CA343" s="39">
        <f t="shared" si="183"/>
        <v>88705</v>
      </c>
      <c r="CD343">
        <f t="shared" si="179"/>
        <v>26807</v>
      </c>
      <c r="CE343">
        <f t="shared" si="180"/>
        <v>23219</v>
      </c>
      <c r="CF343">
        <f t="shared" si="181"/>
        <v>6986</v>
      </c>
      <c r="CG343">
        <f t="shared" si="174"/>
        <v>6070</v>
      </c>
      <c r="CH343">
        <f t="shared" si="175"/>
        <v>5831</v>
      </c>
      <c r="CZ343" s="88">
        <v>40452</v>
      </c>
      <c r="DA343" s="6">
        <f t="shared" si="117"/>
        <v>11912.305555555555</v>
      </c>
      <c r="DB343" s="6">
        <f t="shared" si="171"/>
        <v>12920.166666666666</v>
      </c>
      <c r="DC343" s="90">
        <f t="shared" si="118"/>
        <v>19470</v>
      </c>
    </row>
    <row r="344" spans="2:107" x14ac:dyDescent="0.3">
      <c r="B344" s="63">
        <v>40483</v>
      </c>
      <c r="C344" t="s">
        <v>441</v>
      </c>
      <c r="D344">
        <v>41</v>
      </c>
      <c r="E344">
        <v>171</v>
      </c>
      <c r="F344">
        <v>371</v>
      </c>
      <c r="G344">
        <v>42</v>
      </c>
      <c r="H344">
        <v>1711</v>
      </c>
      <c r="I344">
        <v>253</v>
      </c>
      <c r="J344">
        <v>39</v>
      </c>
      <c r="K344">
        <v>13</v>
      </c>
      <c r="L344">
        <v>550</v>
      </c>
      <c r="M344">
        <v>251</v>
      </c>
      <c r="N344">
        <v>146</v>
      </c>
      <c r="O344">
        <v>353</v>
      </c>
      <c r="P344">
        <v>203</v>
      </c>
      <c r="Q344">
        <v>78</v>
      </c>
      <c r="R344">
        <v>39</v>
      </c>
      <c r="S344">
        <v>77</v>
      </c>
      <c r="T344">
        <v>30</v>
      </c>
      <c r="U344">
        <v>49</v>
      </c>
      <c r="V344">
        <v>33</v>
      </c>
      <c r="W344">
        <v>97</v>
      </c>
      <c r="X344">
        <v>86</v>
      </c>
      <c r="Y344">
        <v>552</v>
      </c>
      <c r="Z344">
        <v>102</v>
      </c>
      <c r="AA344">
        <v>31</v>
      </c>
      <c r="AB344">
        <v>101</v>
      </c>
      <c r="AC344">
        <v>149</v>
      </c>
      <c r="AD344">
        <v>66</v>
      </c>
      <c r="AE344">
        <v>245</v>
      </c>
      <c r="AF344">
        <v>24</v>
      </c>
      <c r="AG344">
        <v>115</v>
      </c>
      <c r="AH344">
        <v>70</v>
      </c>
      <c r="AI344">
        <v>184</v>
      </c>
      <c r="AJ344">
        <v>645</v>
      </c>
      <c r="AK344">
        <v>28</v>
      </c>
      <c r="AL344">
        <v>128</v>
      </c>
      <c r="AM344">
        <v>75</v>
      </c>
      <c r="AN344">
        <v>1641</v>
      </c>
      <c r="AO344">
        <v>111</v>
      </c>
      <c r="AP344">
        <v>13</v>
      </c>
      <c r="AQ344">
        <v>50</v>
      </c>
      <c r="AR344">
        <v>33</v>
      </c>
      <c r="AS344">
        <v>125</v>
      </c>
      <c r="AT344">
        <v>538</v>
      </c>
      <c r="AU344">
        <v>211</v>
      </c>
      <c r="AV344">
        <v>14</v>
      </c>
      <c r="AW344">
        <v>167</v>
      </c>
      <c r="AX344">
        <v>7</v>
      </c>
      <c r="AY344">
        <v>17</v>
      </c>
      <c r="AZ344">
        <v>158</v>
      </c>
      <c r="BA344">
        <v>40</v>
      </c>
      <c r="BB344">
        <v>18</v>
      </c>
      <c r="BC344">
        <v>9</v>
      </c>
      <c r="BD344">
        <v>80</v>
      </c>
      <c r="BE344">
        <v>0</v>
      </c>
      <c r="BF344">
        <v>0</v>
      </c>
      <c r="BG344">
        <v>0</v>
      </c>
      <c r="BH344">
        <v>0</v>
      </c>
      <c r="BI344">
        <v>15</v>
      </c>
      <c r="BJ344">
        <v>0</v>
      </c>
      <c r="BK344">
        <v>3</v>
      </c>
      <c r="BL344">
        <v>0</v>
      </c>
      <c r="BM344">
        <v>0</v>
      </c>
      <c r="BN344">
        <v>0</v>
      </c>
      <c r="BO344" s="30">
        <f t="shared" si="123"/>
        <v>107</v>
      </c>
      <c r="BP344">
        <v>53</v>
      </c>
      <c r="BQ344" s="30">
        <f t="shared" si="124"/>
        <v>421</v>
      </c>
      <c r="BR344" s="24">
        <v>10872</v>
      </c>
      <c r="BS344" s="30">
        <f t="shared" si="177"/>
        <v>10872</v>
      </c>
      <c r="BT344" s="30">
        <v>0</v>
      </c>
      <c r="BU344" s="43">
        <v>40509</v>
      </c>
      <c r="BW344">
        <f t="shared" si="184"/>
        <v>157328</v>
      </c>
      <c r="BX344" s="25">
        <f t="shared" si="182"/>
        <v>0.22558230116070743</v>
      </c>
      <c r="BY344" s="44">
        <v>4749</v>
      </c>
      <c r="BZ344" s="39">
        <f t="shared" si="178"/>
        <v>6123</v>
      </c>
      <c r="CA344" s="39">
        <f t="shared" si="183"/>
        <v>90527</v>
      </c>
      <c r="CD344">
        <f t="shared" si="179"/>
        <v>27033</v>
      </c>
      <c r="CE344">
        <f t="shared" si="180"/>
        <v>23520</v>
      </c>
      <c r="CF344">
        <f t="shared" si="181"/>
        <v>7179</v>
      </c>
      <c r="CG344">
        <f t="shared" si="174"/>
        <v>6100</v>
      </c>
      <c r="CH344">
        <f t="shared" si="175"/>
        <v>5810</v>
      </c>
      <c r="CZ344" s="88">
        <v>40483</v>
      </c>
      <c r="DA344" s="6">
        <f t="shared" si="117"/>
        <v>11951.5</v>
      </c>
      <c r="DB344" s="6">
        <f t="shared" si="171"/>
        <v>13110.666666666666</v>
      </c>
      <c r="DC344" s="90">
        <f t="shared" si="118"/>
        <v>10872</v>
      </c>
    </row>
    <row r="345" spans="2:107" x14ac:dyDescent="0.3">
      <c r="B345" s="63">
        <v>40513</v>
      </c>
      <c r="C345" t="s">
        <v>442</v>
      </c>
      <c r="D345">
        <v>59</v>
      </c>
      <c r="E345">
        <v>182</v>
      </c>
      <c r="F345">
        <v>388</v>
      </c>
      <c r="G345">
        <v>46</v>
      </c>
      <c r="H345">
        <v>1745</v>
      </c>
      <c r="I345">
        <v>252</v>
      </c>
      <c r="J345">
        <v>49</v>
      </c>
      <c r="K345">
        <v>13</v>
      </c>
      <c r="L345">
        <v>467</v>
      </c>
      <c r="M345">
        <v>242</v>
      </c>
      <c r="N345">
        <v>157</v>
      </c>
      <c r="O345">
        <v>359</v>
      </c>
      <c r="P345">
        <v>205</v>
      </c>
      <c r="Q345">
        <v>82</v>
      </c>
      <c r="R345">
        <v>42</v>
      </c>
      <c r="S345">
        <v>88</v>
      </c>
      <c r="T345">
        <v>52</v>
      </c>
      <c r="U345">
        <v>53</v>
      </c>
      <c r="V345">
        <v>31</v>
      </c>
      <c r="W345">
        <v>78</v>
      </c>
      <c r="X345">
        <v>76</v>
      </c>
      <c r="Y345">
        <v>428</v>
      </c>
      <c r="Z345">
        <v>113</v>
      </c>
      <c r="AA345">
        <v>28</v>
      </c>
      <c r="AB345">
        <v>107</v>
      </c>
      <c r="AC345">
        <v>171</v>
      </c>
      <c r="AD345">
        <v>48</v>
      </c>
      <c r="AE345">
        <v>270</v>
      </c>
      <c r="AF345">
        <v>24</v>
      </c>
      <c r="AG345">
        <v>104</v>
      </c>
      <c r="AH345">
        <v>95</v>
      </c>
      <c r="AI345">
        <v>231</v>
      </c>
      <c r="AJ345">
        <v>516</v>
      </c>
      <c r="AK345">
        <v>23</v>
      </c>
      <c r="AL345">
        <v>117</v>
      </c>
      <c r="AM345">
        <v>76</v>
      </c>
      <c r="AN345">
        <v>1572</v>
      </c>
      <c r="AO345">
        <v>131</v>
      </c>
      <c r="AP345">
        <v>21</v>
      </c>
      <c r="AQ345">
        <v>56</v>
      </c>
      <c r="AR345">
        <v>24</v>
      </c>
      <c r="AS345">
        <v>135</v>
      </c>
      <c r="AT345">
        <v>525</v>
      </c>
      <c r="AU345">
        <v>215</v>
      </c>
      <c r="AV345">
        <v>10</v>
      </c>
      <c r="AW345">
        <v>174</v>
      </c>
      <c r="AX345">
        <v>10</v>
      </c>
      <c r="AY345">
        <v>11</v>
      </c>
      <c r="AZ345">
        <v>129</v>
      </c>
      <c r="BA345">
        <v>52</v>
      </c>
      <c r="BB345">
        <v>9</v>
      </c>
      <c r="BC345">
        <v>10</v>
      </c>
      <c r="BD345">
        <v>67</v>
      </c>
      <c r="BE345">
        <v>0</v>
      </c>
      <c r="BF345">
        <v>0</v>
      </c>
      <c r="BG345">
        <v>2</v>
      </c>
      <c r="BH345">
        <v>0</v>
      </c>
      <c r="BI345">
        <v>26</v>
      </c>
      <c r="BJ345">
        <v>0</v>
      </c>
      <c r="BK345">
        <v>6</v>
      </c>
      <c r="BL345">
        <v>1</v>
      </c>
      <c r="BM345">
        <v>0</v>
      </c>
      <c r="BN345">
        <v>0</v>
      </c>
      <c r="BO345" s="30">
        <f t="shared" si="123"/>
        <v>112</v>
      </c>
      <c r="BP345">
        <v>77</v>
      </c>
      <c r="BQ345" s="30">
        <f t="shared" si="124"/>
        <v>378</v>
      </c>
      <c r="BR345" s="24">
        <v>10658</v>
      </c>
      <c r="BS345" s="30">
        <f t="shared" si="177"/>
        <v>10658</v>
      </c>
      <c r="BT345" s="30">
        <v>0</v>
      </c>
      <c r="BU345" s="43">
        <v>40537</v>
      </c>
      <c r="BW345">
        <f t="shared" si="184"/>
        <v>159501</v>
      </c>
      <c r="BX345" s="25">
        <f t="shared" si="182"/>
        <v>0.23335369578497245</v>
      </c>
      <c r="BY345" s="44">
        <v>2835</v>
      </c>
      <c r="BZ345" s="39">
        <f t="shared" si="178"/>
        <v>7823</v>
      </c>
      <c r="CA345" s="39">
        <f t="shared" si="183"/>
        <v>95388</v>
      </c>
      <c r="CD345">
        <f t="shared" si="179"/>
        <v>27332</v>
      </c>
      <c r="CE345">
        <f t="shared" si="180"/>
        <v>23551</v>
      </c>
      <c r="CF345">
        <f t="shared" si="181"/>
        <v>7361</v>
      </c>
      <c r="CG345">
        <f t="shared" si="174"/>
        <v>6182</v>
      </c>
      <c r="CH345">
        <f t="shared" si="175"/>
        <v>5898</v>
      </c>
      <c r="CZ345" s="88">
        <v>40513</v>
      </c>
      <c r="DA345" s="6">
        <f t="shared" si="117"/>
        <v>11922.722222222223</v>
      </c>
      <c r="DB345" s="6">
        <f t="shared" si="171"/>
        <v>13291.75</v>
      </c>
      <c r="DC345" s="90">
        <f t="shared" si="118"/>
        <v>10658</v>
      </c>
    </row>
    <row r="346" spans="2:107" x14ac:dyDescent="0.3">
      <c r="B346" s="63">
        <v>40544</v>
      </c>
      <c r="C346" t="s">
        <v>443</v>
      </c>
      <c r="D346">
        <v>68</v>
      </c>
      <c r="E346">
        <v>260</v>
      </c>
      <c r="F346">
        <v>551</v>
      </c>
      <c r="G346">
        <v>60</v>
      </c>
      <c r="H346">
        <v>2509</v>
      </c>
      <c r="I346">
        <v>396</v>
      </c>
      <c r="J346">
        <v>47</v>
      </c>
      <c r="K346">
        <v>22</v>
      </c>
      <c r="L346">
        <v>533</v>
      </c>
      <c r="M346">
        <v>242</v>
      </c>
      <c r="N346">
        <v>198</v>
      </c>
      <c r="O346">
        <v>551</v>
      </c>
      <c r="P346">
        <v>256</v>
      </c>
      <c r="Q346">
        <v>112</v>
      </c>
      <c r="R346">
        <v>66</v>
      </c>
      <c r="S346">
        <v>102</v>
      </c>
      <c r="T346">
        <v>70</v>
      </c>
      <c r="U346">
        <v>85</v>
      </c>
      <c r="V346">
        <v>45</v>
      </c>
      <c r="W346">
        <v>124</v>
      </c>
      <c r="X346">
        <v>105</v>
      </c>
      <c r="Y346">
        <v>419</v>
      </c>
      <c r="Z346">
        <v>159</v>
      </c>
      <c r="AA346">
        <v>34</v>
      </c>
      <c r="AB346">
        <v>151</v>
      </c>
      <c r="AC346">
        <v>236</v>
      </c>
      <c r="AD346">
        <v>75</v>
      </c>
      <c r="AE346">
        <v>348</v>
      </c>
      <c r="AF346">
        <v>31</v>
      </c>
      <c r="AG346">
        <v>124</v>
      </c>
      <c r="AH346">
        <v>91</v>
      </c>
      <c r="AI346">
        <v>290</v>
      </c>
      <c r="AJ346">
        <v>493</v>
      </c>
      <c r="AK346">
        <v>33</v>
      </c>
      <c r="AL346">
        <v>154</v>
      </c>
      <c r="AM346">
        <v>113</v>
      </c>
      <c r="AN346">
        <v>1988</v>
      </c>
      <c r="AO346">
        <v>162</v>
      </c>
      <c r="AP346">
        <v>24</v>
      </c>
      <c r="AQ346">
        <v>81</v>
      </c>
      <c r="AR346">
        <v>26</v>
      </c>
      <c r="AS346">
        <v>147</v>
      </c>
      <c r="AT346">
        <v>711</v>
      </c>
      <c r="AU346">
        <v>275</v>
      </c>
      <c r="AV346">
        <v>16</v>
      </c>
      <c r="AW346">
        <v>225</v>
      </c>
      <c r="AX346">
        <v>7</v>
      </c>
      <c r="AY346">
        <v>12</v>
      </c>
      <c r="AZ346">
        <v>157</v>
      </c>
      <c r="BA346">
        <v>53</v>
      </c>
      <c r="BB346">
        <v>26</v>
      </c>
      <c r="BC346">
        <v>4</v>
      </c>
      <c r="BD346">
        <v>93</v>
      </c>
      <c r="BE346">
        <v>0</v>
      </c>
      <c r="BF346">
        <v>0</v>
      </c>
      <c r="BG346">
        <v>1</v>
      </c>
      <c r="BH346">
        <v>0</v>
      </c>
      <c r="BI346">
        <v>16</v>
      </c>
      <c r="BJ346">
        <v>0</v>
      </c>
      <c r="BK346">
        <v>3</v>
      </c>
      <c r="BL346">
        <v>3</v>
      </c>
      <c r="BM346">
        <v>0</v>
      </c>
      <c r="BN346">
        <v>0</v>
      </c>
      <c r="BO346" s="30">
        <f t="shared" si="123"/>
        <v>120</v>
      </c>
      <c r="BP346">
        <v>74</v>
      </c>
      <c r="BQ346" s="30">
        <f t="shared" si="124"/>
        <v>435</v>
      </c>
      <c r="BR346" s="24">
        <v>13692</v>
      </c>
      <c r="BS346" s="30">
        <f t="shared" si="177"/>
        <v>13692</v>
      </c>
      <c r="BT346" s="30">
        <v>0</v>
      </c>
      <c r="BU346" s="43">
        <v>40572</v>
      </c>
      <c r="BW346">
        <f t="shared" si="184"/>
        <v>161221</v>
      </c>
      <c r="BX346" s="25">
        <f t="shared" si="182"/>
        <v>0.24465185940045231</v>
      </c>
      <c r="BY346" s="44">
        <v>2217</v>
      </c>
      <c r="BZ346" s="39">
        <f t="shared" ref="BZ346:BZ351" si="185">BR346-BY346</f>
        <v>11475</v>
      </c>
      <c r="CA346" s="39">
        <f t="shared" si="183"/>
        <v>101023</v>
      </c>
      <c r="CD346">
        <f t="shared" ref="CD346:CD351" si="186">SUM(H335:H346)</f>
        <v>27769</v>
      </c>
      <c r="CE346">
        <f t="shared" ref="CE346:CE351" si="187">SUM(AN335:AN346)</f>
        <v>23697</v>
      </c>
      <c r="CF346">
        <f t="shared" ref="CF346:CF351" si="188">SUM(AT335:AT346)</f>
        <v>7525</v>
      </c>
      <c r="CG346">
        <f t="shared" si="174"/>
        <v>6276</v>
      </c>
      <c r="CH346">
        <f t="shared" si="175"/>
        <v>5938</v>
      </c>
      <c r="CZ346" s="88">
        <v>40544</v>
      </c>
      <c r="DA346" s="6">
        <f t="shared" si="117"/>
        <v>12018.194444444445</v>
      </c>
      <c r="DB346" s="6">
        <f t="shared" si="171"/>
        <v>13435.083333333334</v>
      </c>
      <c r="DC346" s="90">
        <f t="shared" si="118"/>
        <v>13692</v>
      </c>
    </row>
    <row r="347" spans="2:107" x14ac:dyDescent="0.3">
      <c r="B347" s="63">
        <v>40575</v>
      </c>
      <c r="C347" t="s">
        <v>444</v>
      </c>
      <c r="D347">
        <v>56</v>
      </c>
      <c r="E347">
        <v>211</v>
      </c>
      <c r="F347">
        <v>423</v>
      </c>
      <c r="G347">
        <v>73</v>
      </c>
      <c r="H347">
        <v>1906</v>
      </c>
      <c r="I347">
        <v>305</v>
      </c>
      <c r="J347">
        <v>39</v>
      </c>
      <c r="K347">
        <v>17</v>
      </c>
      <c r="L347">
        <v>446</v>
      </c>
      <c r="M347">
        <v>246</v>
      </c>
      <c r="N347">
        <v>174</v>
      </c>
      <c r="O347">
        <v>497</v>
      </c>
      <c r="P347">
        <v>205</v>
      </c>
      <c r="Q347">
        <v>69</v>
      </c>
      <c r="R347">
        <v>60</v>
      </c>
      <c r="S347">
        <v>104</v>
      </c>
      <c r="T347">
        <v>56</v>
      </c>
      <c r="U347">
        <v>58</v>
      </c>
      <c r="V347">
        <v>22</v>
      </c>
      <c r="W347">
        <v>99</v>
      </c>
      <c r="X347">
        <v>77</v>
      </c>
      <c r="Y347">
        <v>399</v>
      </c>
      <c r="Z347">
        <v>132</v>
      </c>
      <c r="AA347">
        <v>35</v>
      </c>
      <c r="AB347">
        <v>115</v>
      </c>
      <c r="AC347">
        <v>202</v>
      </c>
      <c r="AD347">
        <v>64</v>
      </c>
      <c r="AE347">
        <v>286</v>
      </c>
      <c r="AF347">
        <v>26</v>
      </c>
      <c r="AG347">
        <v>79</v>
      </c>
      <c r="AH347">
        <v>88</v>
      </c>
      <c r="AI347">
        <v>251</v>
      </c>
      <c r="AJ347">
        <v>466</v>
      </c>
      <c r="AK347">
        <v>42</v>
      </c>
      <c r="AL347">
        <v>132</v>
      </c>
      <c r="AM347">
        <v>67</v>
      </c>
      <c r="AN347">
        <v>1606</v>
      </c>
      <c r="AO347">
        <v>139</v>
      </c>
      <c r="AP347">
        <v>19</v>
      </c>
      <c r="AQ347">
        <v>81</v>
      </c>
      <c r="AR347">
        <v>40</v>
      </c>
      <c r="AS347">
        <v>138</v>
      </c>
      <c r="AT347">
        <v>610</v>
      </c>
      <c r="AU347">
        <v>209</v>
      </c>
      <c r="AV347">
        <v>10</v>
      </c>
      <c r="AW347">
        <v>176</v>
      </c>
      <c r="AX347">
        <v>3</v>
      </c>
      <c r="AY347">
        <v>13</v>
      </c>
      <c r="AZ347">
        <v>117</v>
      </c>
      <c r="BA347">
        <v>41</v>
      </c>
      <c r="BB347">
        <v>23</v>
      </c>
      <c r="BC347">
        <v>3</v>
      </c>
      <c r="BD347">
        <v>80</v>
      </c>
      <c r="BE347">
        <v>0</v>
      </c>
      <c r="BF347">
        <v>0</v>
      </c>
      <c r="BG347">
        <v>1</v>
      </c>
      <c r="BH347">
        <v>0</v>
      </c>
      <c r="BI347">
        <v>15</v>
      </c>
      <c r="BJ347">
        <v>2</v>
      </c>
      <c r="BK347">
        <v>2</v>
      </c>
      <c r="BL347">
        <v>2</v>
      </c>
      <c r="BM347">
        <v>0</v>
      </c>
      <c r="BN347">
        <v>0</v>
      </c>
      <c r="BO347" s="30">
        <f t="shared" si="123"/>
        <v>105</v>
      </c>
      <c r="BP347">
        <v>54</v>
      </c>
      <c r="BQ347" s="30">
        <f t="shared" si="124"/>
        <v>326</v>
      </c>
      <c r="BR347" s="24">
        <v>11237</v>
      </c>
      <c r="BS347" s="30">
        <f t="shared" si="177"/>
        <v>11237</v>
      </c>
      <c r="BT347" s="30">
        <v>0</v>
      </c>
      <c r="BU347" s="43">
        <v>40600</v>
      </c>
      <c r="BW347">
        <f t="shared" si="184"/>
        <v>162312</v>
      </c>
      <c r="BX347" s="25">
        <f t="shared" si="182"/>
        <v>0.25001540262460731</v>
      </c>
      <c r="BY347" s="44">
        <v>2703</v>
      </c>
      <c r="BZ347" s="39">
        <f t="shared" si="185"/>
        <v>8534</v>
      </c>
      <c r="CA347" s="39">
        <f t="shared" si="183"/>
        <v>105968</v>
      </c>
      <c r="CD347">
        <f t="shared" si="186"/>
        <v>27898</v>
      </c>
      <c r="CE347">
        <f t="shared" si="187"/>
        <v>23718</v>
      </c>
      <c r="CF347">
        <f t="shared" si="188"/>
        <v>7708</v>
      </c>
      <c r="CG347">
        <f t="shared" si="174"/>
        <v>6267</v>
      </c>
      <c r="CH347">
        <f t="shared" si="175"/>
        <v>6016</v>
      </c>
      <c r="CZ347" s="88">
        <v>40575</v>
      </c>
      <c r="DA347" s="6">
        <f t="shared" si="117"/>
        <v>12033.222222222223</v>
      </c>
      <c r="DB347" s="6">
        <f t="shared" si="171"/>
        <v>13526</v>
      </c>
      <c r="DC347" s="90">
        <f t="shared" si="118"/>
        <v>11237</v>
      </c>
    </row>
    <row r="348" spans="2:107" x14ac:dyDescent="0.3">
      <c r="B348" s="63">
        <v>40603</v>
      </c>
      <c r="C348" t="s">
        <v>445</v>
      </c>
      <c r="D348">
        <v>61</v>
      </c>
      <c r="E348">
        <v>220</v>
      </c>
      <c r="F348">
        <v>466</v>
      </c>
      <c r="G348">
        <v>54</v>
      </c>
      <c r="H348">
        <v>2091</v>
      </c>
      <c r="I348">
        <v>333</v>
      </c>
      <c r="J348">
        <v>53</v>
      </c>
      <c r="K348">
        <v>16</v>
      </c>
      <c r="L348">
        <v>487</v>
      </c>
      <c r="M348">
        <v>247</v>
      </c>
      <c r="N348">
        <v>213</v>
      </c>
      <c r="O348">
        <v>479</v>
      </c>
      <c r="P348">
        <v>260</v>
      </c>
      <c r="Q348">
        <v>74</v>
      </c>
      <c r="R348">
        <v>52</v>
      </c>
      <c r="S348">
        <v>117</v>
      </c>
      <c r="T348">
        <v>59</v>
      </c>
      <c r="U348">
        <v>67</v>
      </c>
      <c r="V348">
        <v>37</v>
      </c>
      <c r="W348">
        <v>96</v>
      </c>
      <c r="X348">
        <v>91</v>
      </c>
      <c r="Y348">
        <v>423</v>
      </c>
      <c r="Z348">
        <v>124</v>
      </c>
      <c r="AA348">
        <v>29</v>
      </c>
      <c r="AB348">
        <v>129</v>
      </c>
      <c r="AC348">
        <v>225</v>
      </c>
      <c r="AD348">
        <v>77</v>
      </c>
      <c r="AE348">
        <v>302</v>
      </c>
      <c r="AF348">
        <v>30</v>
      </c>
      <c r="AG348">
        <v>101</v>
      </c>
      <c r="AH348">
        <v>104</v>
      </c>
      <c r="AI348">
        <v>236</v>
      </c>
      <c r="AJ348">
        <v>533</v>
      </c>
      <c r="AK348">
        <v>46</v>
      </c>
      <c r="AL348">
        <v>150</v>
      </c>
      <c r="AM348">
        <v>87</v>
      </c>
      <c r="AN348">
        <v>1808</v>
      </c>
      <c r="AO348">
        <v>126</v>
      </c>
      <c r="AP348">
        <v>17</v>
      </c>
      <c r="AQ348">
        <v>70</v>
      </c>
      <c r="AR348">
        <v>43</v>
      </c>
      <c r="AS348">
        <v>127</v>
      </c>
      <c r="AT348">
        <v>635</v>
      </c>
      <c r="AU348">
        <v>233</v>
      </c>
      <c r="AV348">
        <v>22</v>
      </c>
      <c r="AW348">
        <v>179</v>
      </c>
      <c r="AX348">
        <v>8</v>
      </c>
      <c r="AY348">
        <v>21</v>
      </c>
      <c r="AZ348">
        <v>144</v>
      </c>
      <c r="BA348">
        <v>53</v>
      </c>
      <c r="BB348">
        <v>16</v>
      </c>
      <c r="BC348">
        <v>7</v>
      </c>
      <c r="BD348">
        <v>77</v>
      </c>
      <c r="BE348">
        <v>0</v>
      </c>
      <c r="BF348">
        <v>0</v>
      </c>
      <c r="BG348">
        <v>0</v>
      </c>
      <c r="BH348">
        <v>0</v>
      </c>
      <c r="BI348">
        <v>15</v>
      </c>
      <c r="BJ348">
        <v>0</v>
      </c>
      <c r="BK348">
        <v>3</v>
      </c>
      <c r="BL348">
        <v>3</v>
      </c>
      <c r="BM348">
        <v>0</v>
      </c>
      <c r="BN348">
        <v>0</v>
      </c>
      <c r="BO348" s="30">
        <f t="shared" si="123"/>
        <v>105</v>
      </c>
      <c r="BP348">
        <v>61</v>
      </c>
      <c r="BQ348" s="30">
        <f t="shared" si="124"/>
        <v>363</v>
      </c>
      <c r="BR348" s="24">
        <v>12200</v>
      </c>
      <c r="BS348" s="30">
        <f t="shared" si="177"/>
        <v>12200</v>
      </c>
      <c r="BT348" s="30">
        <v>0</v>
      </c>
      <c r="BU348" s="43">
        <v>40628</v>
      </c>
      <c r="BW348">
        <f t="shared" si="184"/>
        <v>163996</v>
      </c>
      <c r="BX348" s="25">
        <f t="shared" ref="BX348:BX354" si="189">(BW348/BW336)-1</f>
        <v>0.25519310545410012</v>
      </c>
      <c r="BY348" s="44">
        <v>2648</v>
      </c>
      <c r="BZ348" s="39">
        <f t="shared" si="185"/>
        <v>9552</v>
      </c>
      <c r="CA348" s="39">
        <f t="shared" ref="CA348:CA354" si="190">SUM(BZ337:BZ348)</f>
        <v>112588</v>
      </c>
      <c r="CD348">
        <f t="shared" si="186"/>
        <v>28155</v>
      </c>
      <c r="CE348">
        <f t="shared" si="187"/>
        <v>23921</v>
      </c>
      <c r="CF348">
        <f t="shared" si="188"/>
        <v>7890</v>
      </c>
      <c r="CG348">
        <f t="shared" si="174"/>
        <v>6330</v>
      </c>
      <c r="CH348">
        <f t="shared" si="175"/>
        <v>6081</v>
      </c>
      <c r="CZ348" s="88">
        <v>40603</v>
      </c>
      <c r="DA348" s="6">
        <f t="shared" si="117"/>
        <v>12011.138888888889</v>
      </c>
      <c r="DB348" s="6">
        <f t="shared" si="171"/>
        <v>13666.333333333334</v>
      </c>
      <c r="DC348" s="90">
        <f t="shared" si="118"/>
        <v>12200</v>
      </c>
    </row>
    <row r="349" spans="2:107" x14ac:dyDescent="0.3">
      <c r="B349" s="63">
        <v>40634</v>
      </c>
      <c r="C349" t="s">
        <v>446</v>
      </c>
      <c r="D349">
        <v>97</v>
      </c>
      <c r="E349">
        <v>269</v>
      </c>
      <c r="F349">
        <v>592</v>
      </c>
      <c r="G349">
        <v>74</v>
      </c>
      <c r="H349">
        <v>2499</v>
      </c>
      <c r="I349">
        <v>395</v>
      </c>
      <c r="J349">
        <v>51</v>
      </c>
      <c r="K349">
        <v>22</v>
      </c>
      <c r="L349">
        <v>500</v>
      </c>
      <c r="M349">
        <v>279</v>
      </c>
      <c r="N349">
        <v>241</v>
      </c>
      <c r="O349">
        <v>611</v>
      </c>
      <c r="P349">
        <v>294</v>
      </c>
      <c r="Q349">
        <v>71</v>
      </c>
      <c r="R349">
        <v>78</v>
      </c>
      <c r="S349">
        <v>123</v>
      </c>
      <c r="T349">
        <v>70</v>
      </c>
      <c r="U349">
        <v>67</v>
      </c>
      <c r="V349">
        <v>31</v>
      </c>
      <c r="W349">
        <v>79</v>
      </c>
      <c r="X349">
        <v>120</v>
      </c>
      <c r="Y349">
        <v>267</v>
      </c>
      <c r="Z349">
        <v>165</v>
      </c>
      <c r="AA349">
        <v>43</v>
      </c>
      <c r="AB349">
        <v>149</v>
      </c>
      <c r="AC349">
        <v>241</v>
      </c>
      <c r="AD349">
        <v>72</v>
      </c>
      <c r="AE349">
        <v>361</v>
      </c>
      <c r="AF349">
        <v>27</v>
      </c>
      <c r="AG349">
        <v>107</v>
      </c>
      <c r="AH349">
        <v>107</v>
      </c>
      <c r="AI349">
        <v>287</v>
      </c>
      <c r="AJ349">
        <v>282</v>
      </c>
      <c r="AK349">
        <v>34</v>
      </c>
      <c r="AL349">
        <v>196</v>
      </c>
      <c r="AM349">
        <v>121</v>
      </c>
      <c r="AN349">
        <v>1563</v>
      </c>
      <c r="AO349">
        <v>160</v>
      </c>
      <c r="AP349">
        <v>19</v>
      </c>
      <c r="AQ349">
        <v>84</v>
      </c>
      <c r="AR349">
        <v>51</v>
      </c>
      <c r="AS349">
        <v>133</v>
      </c>
      <c r="AT349">
        <v>702</v>
      </c>
      <c r="AU349">
        <v>315</v>
      </c>
      <c r="AV349">
        <v>21</v>
      </c>
      <c r="AW349">
        <v>222</v>
      </c>
      <c r="AX349">
        <v>15</v>
      </c>
      <c r="AY349">
        <v>19</v>
      </c>
      <c r="AZ349">
        <v>138</v>
      </c>
      <c r="BA349">
        <v>54</v>
      </c>
      <c r="BB349">
        <v>31</v>
      </c>
      <c r="BC349">
        <v>4</v>
      </c>
      <c r="BD349">
        <v>75</v>
      </c>
      <c r="BE349">
        <v>0</v>
      </c>
      <c r="BF349">
        <v>0</v>
      </c>
      <c r="BG349">
        <v>0</v>
      </c>
      <c r="BH349">
        <v>0</v>
      </c>
      <c r="BI349">
        <v>17</v>
      </c>
      <c r="BJ349">
        <v>0</v>
      </c>
      <c r="BK349">
        <v>6</v>
      </c>
      <c r="BL349">
        <v>1</v>
      </c>
      <c r="BM349">
        <v>0</v>
      </c>
      <c r="BN349">
        <v>0</v>
      </c>
      <c r="BO349" s="30">
        <f t="shared" si="123"/>
        <v>103</v>
      </c>
      <c r="BP349">
        <v>58</v>
      </c>
      <c r="BQ349" s="30">
        <f t="shared" si="124"/>
        <v>274</v>
      </c>
      <c r="BR349" s="24">
        <v>12984</v>
      </c>
      <c r="BS349" s="30">
        <f t="shared" si="177"/>
        <v>12984</v>
      </c>
      <c r="BT349" s="30">
        <v>0</v>
      </c>
      <c r="BU349" s="43">
        <v>40663</v>
      </c>
      <c r="BW349">
        <f t="shared" ref="BW349:BW354" si="191">SUM(BR338:BR349)</f>
        <v>166495</v>
      </c>
      <c r="BX349" s="25">
        <f t="shared" si="189"/>
        <v>0.26200456306043396</v>
      </c>
      <c r="BY349" s="44">
        <v>5107</v>
      </c>
      <c r="BZ349" s="39">
        <f t="shared" si="185"/>
        <v>7877</v>
      </c>
      <c r="CA349" s="39">
        <f t="shared" si="190"/>
        <v>116418</v>
      </c>
      <c r="CD349">
        <f t="shared" si="186"/>
        <v>28790</v>
      </c>
      <c r="CE349">
        <f t="shared" si="187"/>
        <v>23847</v>
      </c>
      <c r="CF349">
        <f t="shared" si="188"/>
        <v>8146</v>
      </c>
      <c r="CG349">
        <f t="shared" si="174"/>
        <v>6544</v>
      </c>
      <c r="CH349">
        <f t="shared" si="175"/>
        <v>6305</v>
      </c>
      <c r="CZ349" s="88">
        <v>40634</v>
      </c>
      <c r="DA349" s="6">
        <f t="shared" si="117"/>
        <v>12096.777777777777</v>
      </c>
      <c r="DB349" s="6">
        <f t="shared" si="171"/>
        <v>13874.583333333334</v>
      </c>
      <c r="DC349" s="90">
        <f t="shared" si="118"/>
        <v>12984</v>
      </c>
    </row>
    <row r="350" spans="2:107" x14ac:dyDescent="0.3">
      <c r="B350" s="63">
        <v>40664</v>
      </c>
      <c r="C350" t="s">
        <v>447</v>
      </c>
      <c r="D350">
        <v>66</v>
      </c>
      <c r="E350">
        <v>240</v>
      </c>
      <c r="F350">
        <v>493</v>
      </c>
      <c r="G350">
        <v>54</v>
      </c>
      <c r="H350">
        <v>1833</v>
      </c>
      <c r="I350">
        <v>298</v>
      </c>
      <c r="J350">
        <v>45</v>
      </c>
      <c r="K350">
        <v>23</v>
      </c>
      <c r="L350">
        <v>415</v>
      </c>
      <c r="M350">
        <v>219</v>
      </c>
      <c r="N350">
        <v>154</v>
      </c>
      <c r="O350">
        <v>399</v>
      </c>
      <c r="P350">
        <v>197</v>
      </c>
      <c r="Q350">
        <v>71</v>
      </c>
      <c r="R350">
        <v>57</v>
      </c>
      <c r="S350">
        <v>85</v>
      </c>
      <c r="T350">
        <v>54</v>
      </c>
      <c r="U350">
        <v>57</v>
      </c>
      <c r="V350">
        <v>35</v>
      </c>
      <c r="W350">
        <v>83</v>
      </c>
      <c r="X350">
        <v>88</v>
      </c>
      <c r="Y350">
        <v>265</v>
      </c>
      <c r="Z350">
        <v>136</v>
      </c>
      <c r="AA350">
        <v>35</v>
      </c>
      <c r="AB350">
        <v>121</v>
      </c>
      <c r="AC350">
        <v>192</v>
      </c>
      <c r="AD350">
        <v>50</v>
      </c>
      <c r="AE350">
        <v>257</v>
      </c>
      <c r="AF350">
        <v>20</v>
      </c>
      <c r="AG350">
        <v>97</v>
      </c>
      <c r="AH350">
        <v>73</v>
      </c>
      <c r="AI350">
        <v>225</v>
      </c>
      <c r="AJ350">
        <v>250</v>
      </c>
      <c r="AK350">
        <v>30</v>
      </c>
      <c r="AL350">
        <v>145</v>
      </c>
      <c r="AM350">
        <v>75</v>
      </c>
      <c r="AN350">
        <v>1266</v>
      </c>
      <c r="AO350">
        <v>138</v>
      </c>
      <c r="AP350">
        <v>16</v>
      </c>
      <c r="AQ350">
        <v>63</v>
      </c>
      <c r="AR350">
        <v>38</v>
      </c>
      <c r="AS350">
        <v>125</v>
      </c>
      <c r="AT350">
        <v>585</v>
      </c>
      <c r="AU350">
        <v>219</v>
      </c>
      <c r="AV350">
        <v>12</v>
      </c>
      <c r="AW350">
        <v>169</v>
      </c>
      <c r="AX350">
        <v>14</v>
      </c>
      <c r="AY350">
        <v>20</v>
      </c>
      <c r="AZ350">
        <v>125</v>
      </c>
      <c r="BA350">
        <v>47</v>
      </c>
      <c r="BB350">
        <v>15</v>
      </c>
      <c r="BC350">
        <v>12</v>
      </c>
      <c r="BD350">
        <v>74</v>
      </c>
      <c r="BE350">
        <v>0</v>
      </c>
      <c r="BF350">
        <v>0</v>
      </c>
      <c r="BG350">
        <v>0</v>
      </c>
      <c r="BH350">
        <v>0</v>
      </c>
      <c r="BI350">
        <v>16</v>
      </c>
      <c r="BJ350">
        <v>1</v>
      </c>
      <c r="BK350">
        <v>3</v>
      </c>
      <c r="BL350">
        <v>0</v>
      </c>
      <c r="BM350">
        <v>0</v>
      </c>
      <c r="BN350">
        <v>0</v>
      </c>
      <c r="BO350" s="30">
        <f t="shared" si="123"/>
        <v>106</v>
      </c>
      <c r="BP350">
        <v>45</v>
      </c>
      <c r="BQ350" s="30">
        <f t="shared" si="124"/>
        <v>277</v>
      </c>
      <c r="BR350" s="24">
        <v>10217</v>
      </c>
      <c r="BS350" s="30">
        <f t="shared" si="177"/>
        <v>10217</v>
      </c>
      <c r="BT350" s="30">
        <v>0</v>
      </c>
      <c r="BU350" s="43">
        <v>40691</v>
      </c>
      <c r="BW350">
        <f t="shared" si="191"/>
        <v>164040</v>
      </c>
      <c r="BX350" s="25">
        <f t="shared" si="189"/>
        <v>0.24812636480533223</v>
      </c>
      <c r="BY350" s="44">
        <v>902</v>
      </c>
      <c r="BZ350" s="39">
        <f t="shared" si="185"/>
        <v>9315</v>
      </c>
      <c r="CA350" s="39">
        <f t="shared" si="190"/>
        <v>121099</v>
      </c>
      <c r="CD350">
        <f t="shared" si="186"/>
        <v>28471</v>
      </c>
      <c r="CE350">
        <f t="shared" si="187"/>
        <v>23215</v>
      </c>
      <c r="CF350">
        <f t="shared" si="188"/>
        <v>8131</v>
      </c>
      <c r="CG350">
        <f t="shared" si="174"/>
        <v>6502</v>
      </c>
      <c r="CH350">
        <f t="shared" si="175"/>
        <v>6248</v>
      </c>
      <c r="CZ350" s="88">
        <v>40664</v>
      </c>
      <c r="DA350" s="6">
        <f t="shared" si="117"/>
        <v>12043.611111111111</v>
      </c>
      <c r="DB350" s="6">
        <f t="shared" si="171"/>
        <v>13670</v>
      </c>
      <c r="DC350" s="90">
        <f t="shared" si="118"/>
        <v>10217</v>
      </c>
    </row>
    <row r="351" spans="2:107" x14ac:dyDescent="0.3">
      <c r="B351" s="63">
        <v>40695</v>
      </c>
      <c r="C351" t="s">
        <v>448</v>
      </c>
      <c r="D351">
        <v>79</v>
      </c>
      <c r="E351">
        <v>227</v>
      </c>
      <c r="F351">
        <v>532</v>
      </c>
      <c r="G351">
        <v>51</v>
      </c>
      <c r="H351">
        <v>2105</v>
      </c>
      <c r="I351">
        <v>400</v>
      </c>
      <c r="J351">
        <v>48</v>
      </c>
      <c r="K351">
        <v>22</v>
      </c>
      <c r="L351">
        <v>475</v>
      </c>
      <c r="M351">
        <v>230</v>
      </c>
      <c r="N351">
        <v>206</v>
      </c>
      <c r="O351">
        <v>445</v>
      </c>
      <c r="P351">
        <v>220</v>
      </c>
      <c r="Q351">
        <v>101</v>
      </c>
      <c r="R351">
        <v>69</v>
      </c>
      <c r="S351">
        <v>125</v>
      </c>
      <c r="T351">
        <v>61</v>
      </c>
      <c r="U351">
        <v>74</v>
      </c>
      <c r="V351">
        <v>38</v>
      </c>
      <c r="W351">
        <v>107</v>
      </c>
      <c r="X351">
        <v>84</v>
      </c>
      <c r="Y351">
        <v>307</v>
      </c>
      <c r="Z351">
        <v>128</v>
      </c>
      <c r="AA351">
        <v>31</v>
      </c>
      <c r="AB351">
        <v>152</v>
      </c>
      <c r="AC351">
        <v>191</v>
      </c>
      <c r="AD351">
        <v>70</v>
      </c>
      <c r="AE351">
        <v>319</v>
      </c>
      <c r="AF351">
        <v>16</v>
      </c>
      <c r="AG351">
        <v>129</v>
      </c>
      <c r="AH351">
        <v>89</v>
      </c>
      <c r="AI351">
        <v>278</v>
      </c>
      <c r="AJ351">
        <v>316</v>
      </c>
      <c r="AK351">
        <v>39</v>
      </c>
      <c r="AL351">
        <v>171</v>
      </c>
      <c r="AM351">
        <v>83</v>
      </c>
      <c r="AN351">
        <v>1357</v>
      </c>
      <c r="AO351">
        <v>171</v>
      </c>
      <c r="AP351">
        <v>15</v>
      </c>
      <c r="AQ351">
        <v>78</v>
      </c>
      <c r="AR351">
        <v>34</v>
      </c>
      <c r="AS351">
        <v>125</v>
      </c>
      <c r="AT351">
        <v>682</v>
      </c>
      <c r="AU351">
        <v>239</v>
      </c>
      <c r="AV351">
        <v>17</v>
      </c>
      <c r="AW351">
        <v>232</v>
      </c>
      <c r="AX351">
        <v>9</v>
      </c>
      <c r="AY351">
        <v>15</v>
      </c>
      <c r="AZ351">
        <v>158</v>
      </c>
      <c r="BA351">
        <v>52</v>
      </c>
      <c r="BB351">
        <v>27</v>
      </c>
      <c r="BC351">
        <v>5</v>
      </c>
      <c r="BD351">
        <v>72</v>
      </c>
      <c r="BE351">
        <v>0</v>
      </c>
      <c r="BF351">
        <v>0</v>
      </c>
      <c r="BG351">
        <v>0</v>
      </c>
      <c r="BH351">
        <v>0</v>
      </c>
      <c r="BI351">
        <v>15</v>
      </c>
      <c r="BJ351">
        <v>0</v>
      </c>
      <c r="BK351">
        <v>2</v>
      </c>
      <c r="BL351">
        <v>0</v>
      </c>
      <c r="BM351">
        <v>0</v>
      </c>
      <c r="BN351">
        <v>0</v>
      </c>
      <c r="BO351" s="30">
        <f t="shared" si="123"/>
        <v>94</v>
      </c>
      <c r="BP351">
        <v>44</v>
      </c>
      <c r="BQ351" s="30">
        <f t="shared" si="124"/>
        <v>503</v>
      </c>
      <c r="BR351" s="24">
        <v>11870</v>
      </c>
      <c r="BS351" s="30">
        <f t="shared" si="177"/>
        <v>11870</v>
      </c>
      <c r="BT351" s="30">
        <v>0</v>
      </c>
      <c r="BU351" s="43">
        <v>40719</v>
      </c>
      <c r="BW351">
        <f t="shared" si="191"/>
        <v>162324</v>
      </c>
      <c r="BX351" s="25">
        <f t="shared" si="189"/>
        <v>0.19922870630998024</v>
      </c>
      <c r="BY351" s="44">
        <v>5405</v>
      </c>
      <c r="BZ351" s="39">
        <f t="shared" si="185"/>
        <v>6465</v>
      </c>
      <c r="CA351" s="39">
        <f t="shared" si="190"/>
        <v>120281</v>
      </c>
      <c r="CD351">
        <f t="shared" si="186"/>
        <v>28191</v>
      </c>
      <c r="CE351">
        <f t="shared" si="187"/>
        <v>22580</v>
      </c>
      <c r="CF351">
        <f t="shared" si="188"/>
        <v>8199</v>
      </c>
      <c r="CG351">
        <f t="shared" si="174"/>
        <v>6445</v>
      </c>
      <c r="CH351">
        <f t="shared" si="175"/>
        <v>6217</v>
      </c>
      <c r="CZ351" s="88">
        <v>40695</v>
      </c>
      <c r="DA351" s="6">
        <f t="shared" si="117"/>
        <v>12067.222222222223</v>
      </c>
      <c r="DB351" s="6">
        <f t="shared" si="171"/>
        <v>13527</v>
      </c>
      <c r="DC351" s="90">
        <f t="shared" si="118"/>
        <v>11870</v>
      </c>
    </row>
    <row r="352" spans="2:107" x14ac:dyDescent="0.3">
      <c r="B352" s="63">
        <v>40725</v>
      </c>
      <c r="C352" t="s">
        <v>462</v>
      </c>
      <c r="D352">
        <v>106</v>
      </c>
      <c r="E352">
        <v>261</v>
      </c>
      <c r="F352">
        <v>704</v>
      </c>
      <c r="G352">
        <v>79</v>
      </c>
      <c r="H352">
        <v>2739</v>
      </c>
      <c r="I352">
        <v>453</v>
      </c>
      <c r="J352">
        <v>85</v>
      </c>
      <c r="K352">
        <v>18</v>
      </c>
      <c r="L352">
        <v>578</v>
      </c>
      <c r="M352">
        <v>268</v>
      </c>
      <c r="N352">
        <v>266</v>
      </c>
      <c r="O352">
        <v>617</v>
      </c>
      <c r="P352">
        <v>346</v>
      </c>
      <c r="Q352">
        <v>153</v>
      </c>
      <c r="R352">
        <v>89</v>
      </c>
      <c r="S352">
        <v>143</v>
      </c>
      <c r="T352">
        <v>91</v>
      </c>
      <c r="U352">
        <v>95</v>
      </c>
      <c r="V352">
        <v>43</v>
      </c>
      <c r="W352">
        <v>175</v>
      </c>
      <c r="X352">
        <v>166</v>
      </c>
      <c r="Y352">
        <v>366</v>
      </c>
      <c r="Z352">
        <v>217</v>
      </c>
      <c r="AA352">
        <v>54</v>
      </c>
      <c r="AB352">
        <v>197</v>
      </c>
      <c r="AC352">
        <v>250</v>
      </c>
      <c r="AD352">
        <v>63</v>
      </c>
      <c r="AE352">
        <v>396</v>
      </c>
      <c r="AF352">
        <v>35</v>
      </c>
      <c r="AG352">
        <v>151</v>
      </c>
      <c r="AH352">
        <v>116</v>
      </c>
      <c r="AI352">
        <v>379</v>
      </c>
      <c r="AJ352">
        <v>333</v>
      </c>
      <c r="AK352">
        <v>56</v>
      </c>
      <c r="AL352">
        <v>201</v>
      </c>
      <c r="AM352">
        <v>126</v>
      </c>
      <c r="AN352">
        <v>1848</v>
      </c>
      <c r="AO352">
        <v>226</v>
      </c>
      <c r="AP352">
        <v>25</v>
      </c>
      <c r="AQ352">
        <v>89</v>
      </c>
      <c r="AR352">
        <v>40</v>
      </c>
      <c r="AS352">
        <v>179</v>
      </c>
      <c r="AT352">
        <v>913</v>
      </c>
      <c r="AU352">
        <v>347</v>
      </c>
      <c r="AV352">
        <v>28</v>
      </c>
      <c r="AW352">
        <v>312</v>
      </c>
      <c r="AX352">
        <v>21</v>
      </c>
      <c r="AY352">
        <v>27</v>
      </c>
      <c r="AZ352">
        <v>170</v>
      </c>
      <c r="BA352">
        <v>66</v>
      </c>
      <c r="BB352">
        <v>32</v>
      </c>
      <c r="BC352">
        <v>6</v>
      </c>
      <c r="BD352">
        <v>112</v>
      </c>
      <c r="BE352">
        <v>0</v>
      </c>
      <c r="BF352">
        <v>0</v>
      </c>
      <c r="BG352">
        <v>0</v>
      </c>
      <c r="BH352">
        <v>0</v>
      </c>
      <c r="BI352">
        <v>20</v>
      </c>
      <c r="BJ352">
        <v>1</v>
      </c>
      <c r="BK352">
        <v>5</v>
      </c>
      <c r="BL352">
        <v>3</v>
      </c>
      <c r="BM352">
        <v>0</v>
      </c>
      <c r="BN352">
        <v>0</v>
      </c>
      <c r="BO352" s="30">
        <f t="shared" si="123"/>
        <v>147</v>
      </c>
      <c r="BP352">
        <v>65</v>
      </c>
      <c r="BQ352" s="30">
        <f t="shared" si="124"/>
        <v>543</v>
      </c>
      <c r="BR352" s="24">
        <v>15493</v>
      </c>
      <c r="BS352" s="30">
        <f t="shared" si="177"/>
        <v>15493</v>
      </c>
      <c r="BT352" s="30">
        <v>0</v>
      </c>
      <c r="BU352" s="43">
        <v>40754</v>
      </c>
      <c r="BW352">
        <f t="shared" si="191"/>
        <v>159862</v>
      </c>
      <c r="BX352" s="25">
        <f t="shared" si="189"/>
        <v>0.11766597684434243</v>
      </c>
      <c r="BY352" s="44">
        <v>2341</v>
      </c>
      <c r="BZ352" s="39">
        <f t="shared" ref="BZ352:BZ357" si="192">BR352-BY352</f>
        <v>13152</v>
      </c>
      <c r="CA352" s="39">
        <f t="shared" si="190"/>
        <v>119324</v>
      </c>
      <c r="CD352">
        <f t="shared" ref="CD352:CD357" si="193">SUM(H341:H352)</f>
        <v>27678</v>
      </c>
      <c r="CE352">
        <f t="shared" ref="CE352:CE357" si="194">SUM(AN341:AN352)</f>
        <v>21867</v>
      </c>
      <c r="CF352">
        <f t="shared" ref="CF352:CF357" si="195">SUM(AT341:AT352)</f>
        <v>8291</v>
      </c>
      <c r="CG352">
        <f t="shared" si="174"/>
        <v>6368</v>
      </c>
      <c r="CH352">
        <f t="shared" si="175"/>
        <v>6202</v>
      </c>
      <c r="CZ352" s="88">
        <v>40725</v>
      </c>
      <c r="DA352" s="6">
        <f t="shared" si="117"/>
        <v>12172.527777777777</v>
      </c>
      <c r="DB352" s="6">
        <f t="shared" si="171"/>
        <v>13321.833333333334</v>
      </c>
      <c r="DC352" s="90">
        <f t="shared" si="118"/>
        <v>15493</v>
      </c>
    </row>
    <row r="353" spans="2:107" x14ac:dyDescent="0.3">
      <c r="B353" s="63">
        <v>40756</v>
      </c>
      <c r="C353" t="s">
        <v>438</v>
      </c>
      <c r="D353">
        <v>88</v>
      </c>
      <c r="E353">
        <v>234</v>
      </c>
      <c r="F353">
        <v>595</v>
      </c>
      <c r="G353">
        <v>59</v>
      </c>
      <c r="H353">
        <v>2481</v>
      </c>
      <c r="I353">
        <v>444</v>
      </c>
      <c r="J353">
        <v>48</v>
      </c>
      <c r="K353">
        <v>19</v>
      </c>
      <c r="L353">
        <v>529</v>
      </c>
      <c r="M353">
        <v>235</v>
      </c>
      <c r="N353">
        <v>229</v>
      </c>
      <c r="O353">
        <v>520</v>
      </c>
      <c r="P353">
        <v>323</v>
      </c>
      <c r="Q353">
        <v>118</v>
      </c>
      <c r="R353">
        <v>95</v>
      </c>
      <c r="S353">
        <v>145</v>
      </c>
      <c r="T353">
        <v>65</v>
      </c>
      <c r="U353">
        <v>77</v>
      </c>
      <c r="V353">
        <v>34</v>
      </c>
      <c r="W353">
        <v>145</v>
      </c>
      <c r="X353">
        <v>145</v>
      </c>
      <c r="Y353">
        <v>334</v>
      </c>
      <c r="Z353">
        <v>207</v>
      </c>
      <c r="AA353">
        <v>41</v>
      </c>
      <c r="AB353">
        <v>151</v>
      </c>
      <c r="AC353">
        <v>220</v>
      </c>
      <c r="AD353">
        <v>53</v>
      </c>
      <c r="AE353">
        <v>357</v>
      </c>
      <c r="AF353">
        <v>40</v>
      </c>
      <c r="AG353">
        <v>144</v>
      </c>
      <c r="AH353">
        <v>114</v>
      </c>
      <c r="AI353">
        <v>313</v>
      </c>
      <c r="AJ353">
        <v>325</v>
      </c>
      <c r="AK353">
        <v>49</v>
      </c>
      <c r="AL353">
        <v>206</v>
      </c>
      <c r="AM353">
        <v>99</v>
      </c>
      <c r="AN353">
        <v>1449</v>
      </c>
      <c r="AO353">
        <v>184</v>
      </c>
      <c r="AP353">
        <v>21</v>
      </c>
      <c r="AQ353">
        <v>89</v>
      </c>
      <c r="AR353">
        <v>50</v>
      </c>
      <c r="AS353">
        <v>140</v>
      </c>
      <c r="AT353">
        <v>750</v>
      </c>
      <c r="AU353">
        <v>333</v>
      </c>
      <c r="AV353">
        <v>23</v>
      </c>
      <c r="AW353">
        <v>235</v>
      </c>
      <c r="AX353">
        <v>4</v>
      </c>
      <c r="AY353">
        <v>17</v>
      </c>
      <c r="AZ353">
        <v>188</v>
      </c>
      <c r="BA353">
        <v>58</v>
      </c>
      <c r="BB353">
        <v>29</v>
      </c>
      <c r="BC353">
        <v>12</v>
      </c>
      <c r="BD353">
        <v>93</v>
      </c>
      <c r="BE353">
        <v>0</v>
      </c>
      <c r="BF353">
        <v>0</v>
      </c>
      <c r="BG353">
        <v>0</v>
      </c>
      <c r="BH353">
        <v>0</v>
      </c>
      <c r="BI353">
        <v>23</v>
      </c>
      <c r="BJ353">
        <v>0</v>
      </c>
      <c r="BK353">
        <v>5</v>
      </c>
      <c r="BL353">
        <v>0</v>
      </c>
      <c r="BM353">
        <v>0</v>
      </c>
      <c r="BN353">
        <v>0</v>
      </c>
      <c r="BO353" s="30">
        <f t="shared" si="123"/>
        <v>133</v>
      </c>
      <c r="BP353">
        <v>54</v>
      </c>
      <c r="BQ353" s="30">
        <f t="shared" si="124"/>
        <v>428</v>
      </c>
      <c r="BR353" s="24">
        <v>13466</v>
      </c>
      <c r="BS353" s="30">
        <f t="shared" si="177"/>
        <v>13466</v>
      </c>
      <c r="BT353" s="30">
        <v>0</v>
      </c>
      <c r="BU353" s="43">
        <v>40782</v>
      </c>
      <c r="BW353">
        <f t="shared" si="191"/>
        <v>157738</v>
      </c>
      <c r="BX353" s="25">
        <f t="shared" si="189"/>
        <v>9.0209142556985533E-2</v>
      </c>
      <c r="BY353" s="44">
        <v>5031</v>
      </c>
      <c r="BZ353" s="39">
        <f t="shared" si="192"/>
        <v>8435</v>
      </c>
      <c r="CA353" s="39">
        <f t="shared" si="190"/>
        <v>116749</v>
      </c>
      <c r="CD353">
        <f t="shared" si="193"/>
        <v>27372</v>
      </c>
      <c r="CE353">
        <f t="shared" si="194"/>
        <v>21203</v>
      </c>
      <c r="CF353">
        <f t="shared" si="195"/>
        <v>8321</v>
      </c>
      <c r="CG353">
        <f t="shared" si="174"/>
        <v>6356</v>
      </c>
      <c r="CH353">
        <f t="shared" si="175"/>
        <v>6146</v>
      </c>
      <c r="CZ353" s="88">
        <v>40756</v>
      </c>
      <c r="DA353" s="6">
        <f t="shared" si="117"/>
        <v>12123.444444444445</v>
      </c>
      <c r="DB353" s="6">
        <f t="shared" si="171"/>
        <v>13144.833333333334</v>
      </c>
      <c r="DC353" s="90">
        <f t="shared" si="118"/>
        <v>13466</v>
      </c>
    </row>
    <row r="354" spans="2:107" x14ac:dyDescent="0.3">
      <c r="B354" s="63">
        <v>40787</v>
      </c>
      <c r="C354" t="s">
        <v>439</v>
      </c>
      <c r="D354">
        <v>75</v>
      </c>
      <c r="E354">
        <v>232</v>
      </c>
      <c r="F354">
        <v>595</v>
      </c>
      <c r="G354">
        <v>75</v>
      </c>
      <c r="H354">
        <v>2397</v>
      </c>
      <c r="I354">
        <v>388</v>
      </c>
      <c r="J354">
        <v>75</v>
      </c>
      <c r="K354">
        <v>13</v>
      </c>
      <c r="L354">
        <v>531</v>
      </c>
      <c r="M354">
        <v>236</v>
      </c>
      <c r="N354">
        <v>229</v>
      </c>
      <c r="O354">
        <v>521</v>
      </c>
      <c r="P354">
        <v>300</v>
      </c>
      <c r="Q354">
        <v>116</v>
      </c>
      <c r="R354">
        <v>69</v>
      </c>
      <c r="S354">
        <v>123</v>
      </c>
      <c r="T354">
        <v>69</v>
      </c>
      <c r="U354">
        <v>92</v>
      </c>
      <c r="V354">
        <v>32</v>
      </c>
      <c r="W354">
        <v>122</v>
      </c>
      <c r="X354">
        <v>143</v>
      </c>
      <c r="Y354">
        <v>275</v>
      </c>
      <c r="Z354">
        <v>193</v>
      </c>
      <c r="AA354">
        <v>39</v>
      </c>
      <c r="AB354">
        <v>160</v>
      </c>
      <c r="AC354">
        <v>260</v>
      </c>
      <c r="AD354">
        <v>62</v>
      </c>
      <c r="AE354">
        <v>347</v>
      </c>
      <c r="AF354">
        <v>35</v>
      </c>
      <c r="AG354">
        <v>134</v>
      </c>
      <c r="AH354">
        <v>132</v>
      </c>
      <c r="AI354">
        <v>303</v>
      </c>
      <c r="AJ354">
        <v>275</v>
      </c>
      <c r="AK354">
        <v>49</v>
      </c>
      <c r="AL354">
        <v>203</v>
      </c>
      <c r="AM354">
        <v>81</v>
      </c>
      <c r="AN354">
        <v>1515</v>
      </c>
      <c r="AO354">
        <v>179</v>
      </c>
      <c r="AP354">
        <v>15</v>
      </c>
      <c r="AQ354">
        <v>73</v>
      </c>
      <c r="AR354">
        <v>47</v>
      </c>
      <c r="AS354">
        <v>146</v>
      </c>
      <c r="AT354">
        <v>776</v>
      </c>
      <c r="AU354">
        <v>293</v>
      </c>
      <c r="AV354">
        <v>23</v>
      </c>
      <c r="AW354">
        <v>248</v>
      </c>
      <c r="AX354">
        <v>3</v>
      </c>
      <c r="AY354">
        <v>17</v>
      </c>
      <c r="AZ354">
        <v>148</v>
      </c>
      <c r="BA354">
        <v>48</v>
      </c>
      <c r="BB354">
        <v>36</v>
      </c>
      <c r="BC354">
        <v>9</v>
      </c>
      <c r="BD354">
        <v>108</v>
      </c>
      <c r="BE354">
        <v>0</v>
      </c>
      <c r="BF354">
        <v>0</v>
      </c>
      <c r="BG354">
        <v>0</v>
      </c>
      <c r="BH354">
        <v>1</v>
      </c>
      <c r="BI354">
        <v>28</v>
      </c>
      <c r="BJ354">
        <v>1</v>
      </c>
      <c r="BK354">
        <v>6</v>
      </c>
      <c r="BL354">
        <v>3</v>
      </c>
      <c r="BM354">
        <v>0</v>
      </c>
      <c r="BN354">
        <v>0</v>
      </c>
      <c r="BO354" s="30">
        <f t="shared" si="123"/>
        <v>156</v>
      </c>
      <c r="BP354">
        <v>45</v>
      </c>
      <c r="BQ354" s="30">
        <f t="shared" si="124"/>
        <v>522</v>
      </c>
      <c r="BR354" s="24">
        <v>13271</v>
      </c>
      <c r="BS354" s="30">
        <f t="shared" si="177"/>
        <v>13271</v>
      </c>
      <c r="BT354" s="30">
        <v>0</v>
      </c>
      <c r="BU354" s="43">
        <v>40810</v>
      </c>
      <c r="BW354">
        <f t="shared" si="191"/>
        <v>155430</v>
      </c>
      <c r="BX354" s="25">
        <f t="shared" si="189"/>
        <v>4.4163486859783996E-2</v>
      </c>
      <c r="BY354" s="44">
        <v>3891</v>
      </c>
      <c r="BZ354" s="39">
        <f t="shared" si="192"/>
        <v>9380</v>
      </c>
      <c r="CA354" s="39">
        <f t="shared" si="190"/>
        <v>114029</v>
      </c>
      <c r="CD354">
        <f t="shared" si="193"/>
        <v>27082</v>
      </c>
      <c r="CE354">
        <f t="shared" si="194"/>
        <v>20570</v>
      </c>
      <c r="CF354">
        <f t="shared" si="195"/>
        <v>8341</v>
      </c>
      <c r="CG354">
        <f t="shared" si="174"/>
        <v>6387</v>
      </c>
      <c r="CH354">
        <f t="shared" si="175"/>
        <v>6075</v>
      </c>
      <c r="CZ354" s="88">
        <v>40787</v>
      </c>
      <c r="DA354" s="6">
        <f t="shared" si="117"/>
        <v>12112.277777777777</v>
      </c>
      <c r="DB354" s="6">
        <f t="shared" si="171"/>
        <v>12952.5</v>
      </c>
      <c r="DC354" s="90">
        <f t="shared" si="118"/>
        <v>13271</v>
      </c>
    </row>
    <row r="355" spans="2:107" x14ac:dyDescent="0.3">
      <c r="B355" s="63">
        <v>40817</v>
      </c>
      <c r="C355" t="s">
        <v>440</v>
      </c>
      <c r="D355">
        <v>90</v>
      </c>
      <c r="E355">
        <v>335</v>
      </c>
      <c r="F355">
        <v>692</v>
      </c>
      <c r="G355">
        <v>77</v>
      </c>
      <c r="H355">
        <v>2512</v>
      </c>
      <c r="I355">
        <v>431</v>
      </c>
      <c r="J355">
        <v>68</v>
      </c>
      <c r="K355">
        <v>19</v>
      </c>
      <c r="L355">
        <v>567</v>
      </c>
      <c r="M355">
        <v>284</v>
      </c>
      <c r="N355">
        <v>243</v>
      </c>
      <c r="O355">
        <v>580</v>
      </c>
      <c r="P355">
        <v>353</v>
      </c>
      <c r="Q355">
        <v>115</v>
      </c>
      <c r="R355">
        <v>94</v>
      </c>
      <c r="S355">
        <v>157</v>
      </c>
      <c r="T355">
        <v>63</v>
      </c>
      <c r="U355">
        <v>81</v>
      </c>
      <c r="V355">
        <v>46</v>
      </c>
      <c r="W355">
        <v>134</v>
      </c>
      <c r="X355">
        <v>150</v>
      </c>
      <c r="Y355">
        <v>297</v>
      </c>
      <c r="Z355">
        <v>222</v>
      </c>
      <c r="AA355">
        <v>50</v>
      </c>
      <c r="AB355">
        <v>176</v>
      </c>
      <c r="AC355">
        <v>267</v>
      </c>
      <c r="AD355">
        <v>64</v>
      </c>
      <c r="AE355">
        <v>425</v>
      </c>
      <c r="AF355">
        <v>33</v>
      </c>
      <c r="AG355">
        <v>131</v>
      </c>
      <c r="AH355">
        <v>117</v>
      </c>
      <c r="AI355">
        <v>303</v>
      </c>
      <c r="AJ355">
        <v>320</v>
      </c>
      <c r="AK355">
        <v>62</v>
      </c>
      <c r="AL355">
        <v>191</v>
      </c>
      <c r="AM355">
        <v>118</v>
      </c>
      <c r="AN355">
        <v>1829</v>
      </c>
      <c r="AO355">
        <v>214</v>
      </c>
      <c r="AP355">
        <v>15</v>
      </c>
      <c r="AQ355">
        <v>100</v>
      </c>
      <c r="AR355">
        <v>53</v>
      </c>
      <c r="AS355">
        <v>147</v>
      </c>
      <c r="AT355">
        <v>764</v>
      </c>
      <c r="AU355">
        <v>354</v>
      </c>
      <c r="AV355">
        <v>24</v>
      </c>
      <c r="AW355">
        <v>307</v>
      </c>
      <c r="AX355">
        <v>29</v>
      </c>
      <c r="AY355">
        <v>26</v>
      </c>
      <c r="AZ355">
        <v>166</v>
      </c>
      <c r="BA355">
        <v>63</v>
      </c>
      <c r="BB355">
        <v>31</v>
      </c>
      <c r="BC355">
        <v>6</v>
      </c>
      <c r="BD355">
        <v>94</v>
      </c>
      <c r="BE355">
        <v>0</v>
      </c>
      <c r="BF355">
        <v>0</v>
      </c>
      <c r="BG355">
        <v>0</v>
      </c>
      <c r="BH355">
        <v>0</v>
      </c>
      <c r="BI355">
        <v>37</v>
      </c>
      <c r="BJ355">
        <v>0</v>
      </c>
      <c r="BK355">
        <v>4</v>
      </c>
      <c r="BL355">
        <v>2</v>
      </c>
      <c r="BM355">
        <v>0</v>
      </c>
      <c r="BN355">
        <v>0</v>
      </c>
      <c r="BO355" s="30">
        <f t="shared" si="123"/>
        <v>143</v>
      </c>
      <c r="BP355">
        <v>74</v>
      </c>
      <c r="BQ355" s="30">
        <f t="shared" si="124"/>
        <v>596</v>
      </c>
      <c r="BR355" s="24">
        <v>14802</v>
      </c>
      <c r="BS355" s="30">
        <f t="shared" si="177"/>
        <v>14802</v>
      </c>
      <c r="BT355" s="30">
        <v>0</v>
      </c>
      <c r="BU355" s="43">
        <v>40845</v>
      </c>
      <c r="BW355">
        <f t="shared" ref="BW355:BW360" si="196">SUM(BR344:BR355)</f>
        <v>150762</v>
      </c>
      <c r="BX355" s="25">
        <f t="shared" ref="BX355:BX360" si="197">(BW355/BW343)-1</f>
        <v>-2.7605423046658362E-2</v>
      </c>
      <c r="BY355" s="44">
        <v>4896</v>
      </c>
      <c r="BZ355" s="39">
        <f t="shared" si="192"/>
        <v>9906</v>
      </c>
      <c r="CA355" s="39">
        <f t="shared" ref="CA355:CA360" si="198">SUM(BZ344:BZ355)</f>
        <v>108037</v>
      </c>
      <c r="CD355">
        <f t="shared" si="193"/>
        <v>26528</v>
      </c>
      <c r="CE355">
        <f t="shared" si="194"/>
        <v>19442</v>
      </c>
      <c r="CF355">
        <f t="shared" si="195"/>
        <v>8191</v>
      </c>
      <c r="CG355">
        <f t="shared" si="174"/>
        <v>6402</v>
      </c>
      <c r="CH355">
        <f t="shared" si="175"/>
        <v>5932</v>
      </c>
      <c r="CZ355" s="88">
        <v>40817</v>
      </c>
      <c r="DA355" s="6">
        <f t="shared" si="117"/>
        <v>12147</v>
      </c>
      <c r="DB355" s="6">
        <f t="shared" si="171"/>
        <v>12563.5</v>
      </c>
      <c r="DC355" s="90">
        <f t="shared" si="118"/>
        <v>14802</v>
      </c>
    </row>
    <row r="356" spans="2:107" x14ac:dyDescent="0.3">
      <c r="B356" s="63">
        <v>40848</v>
      </c>
      <c r="C356" t="s">
        <v>441</v>
      </c>
      <c r="D356">
        <v>53</v>
      </c>
      <c r="E356">
        <v>201</v>
      </c>
      <c r="F356">
        <v>395</v>
      </c>
      <c r="G356">
        <v>60</v>
      </c>
      <c r="H356">
        <v>1623</v>
      </c>
      <c r="I356">
        <v>298</v>
      </c>
      <c r="J356">
        <v>38</v>
      </c>
      <c r="K356">
        <v>17</v>
      </c>
      <c r="L356">
        <v>389</v>
      </c>
      <c r="M356">
        <v>167</v>
      </c>
      <c r="N356">
        <v>177</v>
      </c>
      <c r="O356">
        <v>389</v>
      </c>
      <c r="P356">
        <v>200</v>
      </c>
      <c r="Q356">
        <v>72</v>
      </c>
      <c r="R356">
        <v>55</v>
      </c>
      <c r="S356">
        <v>99</v>
      </c>
      <c r="T356">
        <v>43</v>
      </c>
      <c r="U356">
        <v>42</v>
      </c>
      <c r="V356">
        <v>31</v>
      </c>
      <c r="W356">
        <v>77</v>
      </c>
      <c r="X356">
        <v>100</v>
      </c>
      <c r="Y356">
        <v>210</v>
      </c>
      <c r="Z356">
        <v>118</v>
      </c>
      <c r="AA356">
        <v>25</v>
      </c>
      <c r="AB356">
        <v>95</v>
      </c>
      <c r="AC356">
        <v>178</v>
      </c>
      <c r="AD356">
        <v>47</v>
      </c>
      <c r="AE356">
        <v>221</v>
      </c>
      <c r="AF356">
        <v>18</v>
      </c>
      <c r="AG356">
        <v>94</v>
      </c>
      <c r="AH356">
        <v>89</v>
      </c>
      <c r="AI356">
        <v>219</v>
      </c>
      <c r="AJ356">
        <v>184</v>
      </c>
      <c r="AK356">
        <v>50</v>
      </c>
      <c r="AL356">
        <v>120</v>
      </c>
      <c r="AM356">
        <v>80</v>
      </c>
      <c r="AN356">
        <v>1071</v>
      </c>
      <c r="AO356">
        <v>131</v>
      </c>
      <c r="AP356">
        <v>18</v>
      </c>
      <c r="AQ356">
        <v>56</v>
      </c>
      <c r="AR356">
        <v>53</v>
      </c>
      <c r="AS356">
        <v>111</v>
      </c>
      <c r="AT356">
        <v>523</v>
      </c>
      <c r="AU356">
        <v>192</v>
      </c>
      <c r="AV356">
        <v>12</v>
      </c>
      <c r="AW356">
        <v>166</v>
      </c>
      <c r="AX356">
        <v>8</v>
      </c>
      <c r="AY356">
        <v>14</v>
      </c>
      <c r="AZ356">
        <v>117</v>
      </c>
      <c r="BA356">
        <v>41</v>
      </c>
      <c r="BB356">
        <v>23</v>
      </c>
      <c r="BC356">
        <v>8</v>
      </c>
      <c r="BD356">
        <v>96</v>
      </c>
      <c r="BE356">
        <v>0</v>
      </c>
      <c r="BF356">
        <v>0</v>
      </c>
      <c r="BG356">
        <v>0</v>
      </c>
      <c r="BH356">
        <v>0</v>
      </c>
      <c r="BI356">
        <v>24</v>
      </c>
      <c r="BJ356">
        <v>0</v>
      </c>
      <c r="BK356">
        <v>8</v>
      </c>
      <c r="BL356">
        <v>1</v>
      </c>
      <c r="BM356">
        <v>0</v>
      </c>
      <c r="BN356">
        <v>0</v>
      </c>
      <c r="BO356" s="30">
        <f t="shared" si="123"/>
        <v>137</v>
      </c>
      <c r="BP356">
        <v>57</v>
      </c>
      <c r="BQ356" s="30">
        <f t="shared" si="124"/>
        <v>361</v>
      </c>
      <c r="BR356" s="24">
        <v>9365</v>
      </c>
      <c r="BS356" s="30">
        <f t="shared" si="177"/>
        <v>9365</v>
      </c>
      <c r="BT356" s="30">
        <v>0</v>
      </c>
      <c r="BU356" s="43">
        <v>40873</v>
      </c>
      <c r="BW356">
        <f t="shared" si="196"/>
        <v>149255</v>
      </c>
      <c r="BX356" s="25">
        <f t="shared" si="197"/>
        <v>-5.1313180107800282E-2</v>
      </c>
      <c r="BY356" s="44">
        <v>3427</v>
      </c>
      <c r="BZ356" s="39">
        <f t="shared" si="192"/>
        <v>5938</v>
      </c>
      <c r="CA356" s="39">
        <f t="shared" si="198"/>
        <v>107852</v>
      </c>
      <c r="CD356">
        <f t="shared" si="193"/>
        <v>26440</v>
      </c>
      <c r="CE356">
        <f t="shared" si="194"/>
        <v>18872</v>
      </c>
      <c r="CF356">
        <f t="shared" si="195"/>
        <v>8176</v>
      </c>
      <c r="CG356">
        <f t="shared" si="174"/>
        <v>6426</v>
      </c>
      <c r="CH356">
        <f t="shared" si="175"/>
        <v>5968</v>
      </c>
      <c r="CZ356" s="88">
        <v>40848</v>
      </c>
      <c r="DA356" s="6">
        <f t="shared" si="117"/>
        <v>12082.027777777777</v>
      </c>
      <c r="DB356" s="6">
        <f t="shared" si="171"/>
        <v>12437.916666666666</v>
      </c>
      <c r="DC356" s="90">
        <f t="shared" si="118"/>
        <v>9365</v>
      </c>
    </row>
    <row r="357" spans="2:107" x14ac:dyDescent="0.3">
      <c r="B357" s="63">
        <v>40878</v>
      </c>
      <c r="C357" t="s">
        <v>442</v>
      </c>
      <c r="D357">
        <v>73</v>
      </c>
      <c r="E357">
        <v>203</v>
      </c>
      <c r="F357">
        <v>495</v>
      </c>
      <c r="G357">
        <v>67</v>
      </c>
      <c r="H357">
        <v>2075</v>
      </c>
      <c r="I357">
        <v>329</v>
      </c>
      <c r="J357">
        <v>49</v>
      </c>
      <c r="K357">
        <v>26</v>
      </c>
      <c r="L357">
        <v>461</v>
      </c>
      <c r="M357">
        <v>250</v>
      </c>
      <c r="N357">
        <v>204</v>
      </c>
      <c r="O357">
        <v>497</v>
      </c>
      <c r="P357">
        <v>276</v>
      </c>
      <c r="Q357">
        <v>99</v>
      </c>
      <c r="R357">
        <v>61</v>
      </c>
      <c r="S357">
        <v>94</v>
      </c>
      <c r="T357">
        <v>66</v>
      </c>
      <c r="U357">
        <v>70</v>
      </c>
      <c r="V357">
        <v>31</v>
      </c>
      <c r="W357">
        <v>122</v>
      </c>
      <c r="X357">
        <v>112</v>
      </c>
      <c r="Y357">
        <v>224</v>
      </c>
      <c r="Z357">
        <v>149</v>
      </c>
      <c r="AA357">
        <v>42</v>
      </c>
      <c r="AB357">
        <v>141</v>
      </c>
      <c r="AC357">
        <v>222</v>
      </c>
      <c r="AD357">
        <v>67</v>
      </c>
      <c r="AE357">
        <v>277</v>
      </c>
      <c r="AF357">
        <v>28</v>
      </c>
      <c r="AG357">
        <v>127</v>
      </c>
      <c r="AH357">
        <v>84</v>
      </c>
      <c r="AI357">
        <v>278</v>
      </c>
      <c r="AJ357">
        <v>241</v>
      </c>
      <c r="AK357">
        <v>44</v>
      </c>
      <c r="AL357">
        <v>176</v>
      </c>
      <c r="AM357">
        <v>99</v>
      </c>
      <c r="AN357">
        <v>1484</v>
      </c>
      <c r="AO357">
        <v>147</v>
      </c>
      <c r="AP357">
        <v>19</v>
      </c>
      <c r="AQ357">
        <v>83</v>
      </c>
      <c r="AR357">
        <v>31</v>
      </c>
      <c r="AS357">
        <v>101</v>
      </c>
      <c r="AT357">
        <v>750</v>
      </c>
      <c r="AU357">
        <v>252</v>
      </c>
      <c r="AV357">
        <v>16</v>
      </c>
      <c r="AW357">
        <v>217</v>
      </c>
      <c r="AX357">
        <v>17</v>
      </c>
      <c r="AY357">
        <v>16</v>
      </c>
      <c r="AZ357">
        <v>133</v>
      </c>
      <c r="BA357">
        <v>50</v>
      </c>
      <c r="BB357">
        <v>26</v>
      </c>
      <c r="BC357">
        <v>12</v>
      </c>
      <c r="BD357">
        <v>82</v>
      </c>
      <c r="BE357">
        <v>0</v>
      </c>
      <c r="BF357">
        <v>0</v>
      </c>
      <c r="BG357">
        <v>0</v>
      </c>
      <c r="BH357">
        <v>0</v>
      </c>
      <c r="BI357">
        <v>27</v>
      </c>
      <c r="BJ357">
        <v>0</v>
      </c>
      <c r="BK357">
        <v>7</v>
      </c>
      <c r="BL357">
        <v>1</v>
      </c>
      <c r="BM357">
        <v>0</v>
      </c>
      <c r="BN357">
        <v>0</v>
      </c>
      <c r="BO357" s="30">
        <f t="shared" ref="BO357:BO396" si="199">SUM(BC357:BN357)</f>
        <v>129</v>
      </c>
      <c r="BP357">
        <v>58</v>
      </c>
      <c r="BQ357" s="30">
        <f t="shared" ref="BQ357:BQ400" si="200">BR357-SUM(D357:BN357,BP357)</f>
        <v>548</v>
      </c>
      <c r="BR357" s="24">
        <v>11936</v>
      </c>
      <c r="BS357" s="30">
        <f t="shared" si="177"/>
        <v>11936</v>
      </c>
      <c r="BT357" s="30">
        <v>0</v>
      </c>
      <c r="BU357" s="43">
        <v>40908</v>
      </c>
      <c r="BW357">
        <f t="shared" si="196"/>
        <v>150533</v>
      </c>
      <c r="BX357" s="25">
        <f t="shared" si="197"/>
        <v>-5.6225352819104568E-2</v>
      </c>
      <c r="BY357" s="44">
        <v>4096</v>
      </c>
      <c r="BZ357" s="39">
        <f t="shared" si="192"/>
        <v>7840</v>
      </c>
      <c r="CA357" s="39">
        <f t="shared" si="198"/>
        <v>107869</v>
      </c>
      <c r="CD357">
        <f t="shared" si="193"/>
        <v>26770</v>
      </c>
      <c r="CE357">
        <f t="shared" si="194"/>
        <v>18784</v>
      </c>
      <c r="CF357">
        <f t="shared" si="195"/>
        <v>8401</v>
      </c>
      <c r="CG357">
        <f t="shared" si="174"/>
        <v>6533</v>
      </c>
      <c r="CH357">
        <f t="shared" si="175"/>
        <v>6106</v>
      </c>
      <c r="CZ357" s="88">
        <v>40878</v>
      </c>
      <c r="DA357" s="6">
        <f t="shared" si="117"/>
        <v>12204.361111111111</v>
      </c>
      <c r="DB357" s="6">
        <f t="shared" si="171"/>
        <v>12544.416666666666</v>
      </c>
      <c r="DC357" s="90">
        <f t="shared" si="118"/>
        <v>11936</v>
      </c>
    </row>
    <row r="358" spans="2:107" x14ac:dyDescent="0.3">
      <c r="B358" s="63">
        <v>40909</v>
      </c>
      <c r="C358" t="s">
        <v>443</v>
      </c>
      <c r="D358">
        <v>66</v>
      </c>
      <c r="E358">
        <v>202</v>
      </c>
      <c r="F358">
        <v>408</v>
      </c>
      <c r="G358">
        <v>40</v>
      </c>
      <c r="H358">
        <v>1640</v>
      </c>
      <c r="I358">
        <v>272</v>
      </c>
      <c r="J358">
        <v>43</v>
      </c>
      <c r="K358">
        <v>16</v>
      </c>
      <c r="L358">
        <v>387</v>
      </c>
      <c r="M358">
        <v>146</v>
      </c>
      <c r="N358">
        <v>154</v>
      </c>
      <c r="O358">
        <v>378</v>
      </c>
      <c r="P358">
        <v>203</v>
      </c>
      <c r="Q358">
        <v>120</v>
      </c>
      <c r="R358">
        <v>48</v>
      </c>
      <c r="S358">
        <v>74</v>
      </c>
      <c r="T358">
        <v>51</v>
      </c>
      <c r="U358">
        <v>59</v>
      </c>
      <c r="V358">
        <v>28</v>
      </c>
      <c r="W358">
        <v>83</v>
      </c>
      <c r="X358">
        <v>85</v>
      </c>
      <c r="Y358">
        <v>175</v>
      </c>
      <c r="Z358">
        <v>120</v>
      </c>
      <c r="AA358">
        <v>34</v>
      </c>
      <c r="AB358">
        <v>126</v>
      </c>
      <c r="AC358">
        <v>175</v>
      </c>
      <c r="AD358">
        <v>53</v>
      </c>
      <c r="AE358">
        <v>256</v>
      </c>
      <c r="AF358">
        <v>14</v>
      </c>
      <c r="AG358">
        <v>80</v>
      </c>
      <c r="AH358">
        <v>90</v>
      </c>
      <c r="AI358">
        <v>191</v>
      </c>
      <c r="AJ358">
        <v>162</v>
      </c>
      <c r="AK358">
        <v>28</v>
      </c>
      <c r="AL358">
        <v>94</v>
      </c>
      <c r="AM358">
        <v>57</v>
      </c>
      <c r="AN358">
        <v>1167</v>
      </c>
      <c r="AO358">
        <v>126</v>
      </c>
      <c r="AP358">
        <v>10</v>
      </c>
      <c r="AQ358">
        <v>66</v>
      </c>
      <c r="AR358">
        <v>27</v>
      </c>
      <c r="AS358">
        <v>96</v>
      </c>
      <c r="AT358">
        <v>512</v>
      </c>
      <c r="AU358">
        <v>209</v>
      </c>
      <c r="AV358">
        <v>22</v>
      </c>
      <c r="AW358">
        <v>153</v>
      </c>
      <c r="AX358">
        <v>18</v>
      </c>
      <c r="AY358">
        <v>14</v>
      </c>
      <c r="AZ358">
        <v>104</v>
      </c>
      <c r="BA358">
        <v>36</v>
      </c>
      <c r="BB358">
        <v>16</v>
      </c>
      <c r="BC358">
        <v>8</v>
      </c>
      <c r="BD358">
        <v>78</v>
      </c>
      <c r="BE358">
        <v>0</v>
      </c>
      <c r="BF358">
        <v>0</v>
      </c>
      <c r="BG358">
        <v>0</v>
      </c>
      <c r="BH358">
        <v>0</v>
      </c>
      <c r="BI358">
        <v>34</v>
      </c>
      <c r="BJ358">
        <v>2</v>
      </c>
      <c r="BK358">
        <v>3</v>
      </c>
      <c r="BL358">
        <v>1</v>
      </c>
      <c r="BM358">
        <v>1</v>
      </c>
      <c r="BN358">
        <v>0</v>
      </c>
      <c r="BO358" s="30">
        <f t="shared" si="199"/>
        <v>127</v>
      </c>
      <c r="BP358">
        <v>55</v>
      </c>
      <c r="BQ358" s="30">
        <f t="shared" si="200"/>
        <v>311</v>
      </c>
      <c r="BR358" s="24">
        <v>9227</v>
      </c>
      <c r="BS358" s="30">
        <f t="shared" si="177"/>
        <v>9227</v>
      </c>
      <c r="BT358" s="30">
        <v>0</v>
      </c>
      <c r="BU358" s="43">
        <v>40936</v>
      </c>
      <c r="BW358">
        <f t="shared" si="196"/>
        <v>146068</v>
      </c>
      <c r="BX358" s="25">
        <f t="shared" si="197"/>
        <v>-9.398899647068315E-2</v>
      </c>
      <c r="BY358" s="44">
        <v>1716</v>
      </c>
      <c r="BZ358" s="39">
        <f t="shared" ref="BZ358:BZ363" si="201">BR358-BY358</f>
        <v>7511</v>
      </c>
      <c r="CA358" s="39">
        <f t="shared" si="198"/>
        <v>103905</v>
      </c>
      <c r="CD358">
        <f t="shared" ref="CD358:CD363" si="202">SUM(H347:H358)</f>
        <v>25901</v>
      </c>
      <c r="CE358">
        <f t="shared" ref="CE358:CE363" si="203">SUM(AN347:AN358)</f>
        <v>17963</v>
      </c>
      <c r="CF358">
        <f t="shared" ref="CF358:CF363" si="204">SUM(AT347:AT358)</f>
        <v>8202</v>
      </c>
      <c r="CG358">
        <f t="shared" si="174"/>
        <v>6390</v>
      </c>
      <c r="CH358">
        <f t="shared" si="175"/>
        <v>5933</v>
      </c>
      <c r="CZ358" s="88">
        <v>40909</v>
      </c>
      <c r="DA358" s="6">
        <f t="shared" si="117"/>
        <v>12133.888888888889</v>
      </c>
      <c r="DB358" s="6">
        <f t="shared" si="171"/>
        <v>12172.333333333334</v>
      </c>
      <c r="DC358" s="90">
        <f t="shared" si="118"/>
        <v>9227</v>
      </c>
    </row>
    <row r="359" spans="2:107" x14ac:dyDescent="0.3">
      <c r="B359" s="63">
        <v>40940</v>
      </c>
      <c r="C359" t="s">
        <v>444</v>
      </c>
      <c r="D359">
        <v>75</v>
      </c>
      <c r="E359">
        <v>210</v>
      </c>
      <c r="F359">
        <v>489</v>
      </c>
      <c r="G359">
        <v>61</v>
      </c>
      <c r="H359">
        <v>1801</v>
      </c>
      <c r="I359">
        <v>346</v>
      </c>
      <c r="J359">
        <v>36</v>
      </c>
      <c r="K359">
        <v>16</v>
      </c>
      <c r="L359">
        <v>388</v>
      </c>
      <c r="M359">
        <v>224</v>
      </c>
      <c r="N359">
        <v>185</v>
      </c>
      <c r="O359">
        <v>464</v>
      </c>
      <c r="P359">
        <v>199</v>
      </c>
      <c r="Q359">
        <v>92</v>
      </c>
      <c r="R359">
        <v>77</v>
      </c>
      <c r="S359">
        <v>94</v>
      </c>
      <c r="T359">
        <v>53</v>
      </c>
      <c r="U359">
        <v>78</v>
      </c>
      <c r="V359">
        <v>25</v>
      </c>
      <c r="W359">
        <v>94</v>
      </c>
      <c r="X359">
        <v>99</v>
      </c>
      <c r="Y359">
        <v>215</v>
      </c>
      <c r="Z359">
        <v>128</v>
      </c>
      <c r="AA359">
        <v>24</v>
      </c>
      <c r="AB359">
        <v>117</v>
      </c>
      <c r="AC359">
        <v>203</v>
      </c>
      <c r="AD359">
        <v>45</v>
      </c>
      <c r="AE359">
        <v>273</v>
      </c>
      <c r="AF359">
        <v>21</v>
      </c>
      <c r="AG359">
        <v>108</v>
      </c>
      <c r="AH359">
        <v>77</v>
      </c>
      <c r="AI359">
        <v>233</v>
      </c>
      <c r="AJ359">
        <v>193</v>
      </c>
      <c r="AK359">
        <v>30</v>
      </c>
      <c r="AL359">
        <v>139</v>
      </c>
      <c r="AM359">
        <v>70</v>
      </c>
      <c r="AN359">
        <v>1361</v>
      </c>
      <c r="AO359">
        <v>153</v>
      </c>
      <c r="AP359">
        <v>13</v>
      </c>
      <c r="AQ359">
        <v>73</v>
      </c>
      <c r="AR359">
        <v>21</v>
      </c>
      <c r="AS359">
        <v>104</v>
      </c>
      <c r="AT359">
        <v>674</v>
      </c>
      <c r="AU359">
        <v>231</v>
      </c>
      <c r="AV359">
        <v>17</v>
      </c>
      <c r="AW359">
        <v>177</v>
      </c>
      <c r="AX359">
        <v>20</v>
      </c>
      <c r="AY359">
        <v>17</v>
      </c>
      <c r="AZ359">
        <v>134</v>
      </c>
      <c r="BA359">
        <v>48</v>
      </c>
      <c r="BB359">
        <v>25</v>
      </c>
      <c r="BC359">
        <v>6</v>
      </c>
      <c r="BD359">
        <v>91</v>
      </c>
      <c r="BE359">
        <v>0</v>
      </c>
      <c r="BF359">
        <v>0</v>
      </c>
      <c r="BG359">
        <v>0</v>
      </c>
      <c r="BH359">
        <v>0</v>
      </c>
      <c r="BI359">
        <v>21</v>
      </c>
      <c r="BJ359">
        <v>1</v>
      </c>
      <c r="BK359">
        <v>7</v>
      </c>
      <c r="BL359">
        <v>1</v>
      </c>
      <c r="BM359">
        <v>0</v>
      </c>
      <c r="BN359">
        <v>0</v>
      </c>
      <c r="BO359" s="30">
        <f t="shared" si="199"/>
        <v>127</v>
      </c>
      <c r="BP359">
        <v>59</v>
      </c>
      <c r="BQ359" s="30">
        <f t="shared" si="200"/>
        <v>379</v>
      </c>
      <c r="BR359" s="24">
        <v>10615</v>
      </c>
      <c r="BS359" s="30">
        <f t="shared" si="177"/>
        <v>10615</v>
      </c>
      <c r="BT359" s="30">
        <v>0</v>
      </c>
      <c r="BU359" s="43">
        <v>40964</v>
      </c>
      <c r="BW359">
        <f t="shared" si="196"/>
        <v>145446</v>
      </c>
      <c r="BX359" s="25">
        <f t="shared" si="197"/>
        <v>-0.10391098624870621</v>
      </c>
      <c r="BY359" s="44">
        <v>4882</v>
      </c>
      <c r="BZ359" s="39">
        <f t="shared" si="201"/>
        <v>5733</v>
      </c>
      <c r="CA359" s="39">
        <f t="shared" si="198"/>
        <v>101104</v>
      </c>
      <c r="CD359">
        <f t="shared" si="202"/>
        <v>25796</v>
      </c>
      <c r="CE359">
        <f t="shared" si="203"/>
        <v>17718</v>
      </c>
      <c r="CF359">
        <f t="shared" si="204"/>
        <v>8266</v>
      </c>
      <c r="CG359">
        <f t="shared" si="174"/>
        <v>6456</v>
      </c>
      <c r="CH359">
        <f t="shared" si="175"/>
        <v>5900</v>
      </c>
      <c r="CZ359" s="88">
        <v>40940</v>
      </c>
      <c r="DA359" s="6">
        <f t="shared" ref="DA359:DA390" si="205">AVERAGE(BS324:BS359)</f>
        <v>12155.722222222223</v>
      </c>
      <c r="DB359" s="6">
        <f t="shared" si="171"/>
        <v>12120.5</v>
      </c>
      <c r="DC359" s="90">
        <f t="shared" ref="DC359:DC390" si="206">BS359</f>
        <v>10615</v>
      </c>
    </row>
    <row r="360" spans="2:107" x14ac:dyDescent="0.3">
      <c r="B360" s="63">
        <v>40969</v>
      </c>
      <c r="C360" t="s">
        <v>445</v>
      </c>
      <c r="D360">
        <v>92</v>
      </c>
      <c r="E360">
        <v>275</v>
      </c>
      <c r="F360">
        <v>610</v>
      </c>
      <c r="G360">
        <v>96</v>
      </c>
      <c r="H360">
        <v>2337</v>
      </c>
      <c r="I360">
        <v>402</v>
      </c>
      <c r="J360">
        <v>41</v>
      </c>
      <c r="K360">
        <v>13</v>
      </c>
      <c r="L360">
        <v>519</v>
      </c>
      <c r="M360">
        <v>263</v>
      </c>
      <c r="N360">
        <v>256</v>
      </c>
      <c r="O360">
        <v>633</v>
      </c>
      <c r="P360">
        <v>305</v>
      </c>
      <c r="Q360">
        <v>142</v>
      </c>
      <c r="R360">
        <v>76</v>
      </c>
      <c r="S360">
        <v>157</v>
      </c>
      <c r="T360">
        <v>77</v>
      </c>
      <c r="U360">
        <v>88</v>
      </c>
      <c r="V360">
        <v>44</v>
      </c>
      <c r="W360">
        <v>96</v>
      </c>
      <c r="X360">
        <v>119</v>
      </c>
      <c r="Y360">
        <v>282</v>
      </c>
      <c r="Z360">
        <v>133</v>
      </c>
      <c r="AA360">
        <v>40</v>
      </c>
      <c r="AB360">
        <v>195</v>
      </c>
      <c r="AC360">
        <v>264</v>
      </c>
      <c r="AD360">
        <v>74</v>
      </c>
      <c r="AE360">
        <v>355</v>
      </c>
      <c r="AF360">
        <v>22</v>
      </c>
      <c r="AG360">
        <v>120</v>
      </c>
      <c r="AH360">
        <v>96</v>
      </c>
      <c r="AI360">
        <v>268</v>
      </c>
      <c r="AJ360">
        <v>260</v>
      </c>
      <c r="AK360">
        <v>47</v>
      </c>
      <c r="AL360">
        <v>171</v>
      </c>
      <c r="AM360">
        <v>96</v>
      </c>
      <c r="AN360">
        <v>1737</v>
      </c>
      <c r="AO360">
        <v>168</v>
      </c>
      <c r="AP360">
        <v>28</v>
      </c>
      <c r="AQ360">
        <v>68</v>
      </c>
      <c r="AR360">
        <v>43</v>
      </c>
      <c r="AS360">
        <v>129</v>
      </c>
      <c r="AT360">
        <v>825</v>
      </c>
      <c r="AU360">
        <v>301</v>
      </c>
      <c r="AV360">
        <v>27</v>
      </c>
      <c r="AW360">
        <v>191</v>
      </c>
      <c r="AX360">
        <v>16</v>
      </c>
      <c r="AY360">
        <v>27</v>
      </c>
      <c r="AZ360">
        <v>165</v>
      </c>
      <c r="BA360">
        <v>68</v>
      </c>
      <c r="BB360">
        <v>21</v>
      </c>
      <c r="BC360">
        <v>7</v>
      </c>
      <c r="BD360">
        <v>84</v>
      </c>
      <c r="BE360">
        <v>0</v>
      </c>
      <c r="BF360">
        <v>0</v>
      </c>
      <c r="BG360">
        <v>0</v>
      </c>
      <c r="BH360">
        <v>1</v>
      </c>
      <c r="BI360">
        <v>28</v>
      </c>
      <c r="BJ360">
        <v>1</v>
      </c>
      <c r="BK360">
        <v>5</v>
      </c>
      <c r="BL360">
        <v>0</v>
      </c>
      <c r="BM360">
        <v>0</v>
      </c>
      <c r="BN360">
        <v>0</v>
      </c>
      <c r="BO360" s="30">
        <f t="shared" si="199"/>
        <v>126</v>
      </c>
      <c r="BP360">
        <v>54</v>
      </c>
      <c r="BQ360" s="30">
        <f t="shared" si="200"/>
        <v>484</v>
      </c>
      <c r="BR360" s="24">
        <v>13542</v>
      </c>
      <c r="BS360" s="30">
        <f t="shared" si="177"/>
        <v>13542</v>
      </c>
      <c r="BT360" s="30">
        <v>0</v>
      </c>
      <c r="BU360" s="43">
        <v>40999</v>
      </c>
      <c r="BW360">
        <f t="shared" si="196"/>
        <v>146788</v>
      </c>
      <c r="BX360" s="25">
        <f t="shared" si="197"/>
        <v>-0.10492938852167122</v>
      </c>
      <c r="BY360" s="44">
        <v>4451</v>
      </c>
      <c r="BZ360" s="39">
        <f t="shared" si="201"/>
        <v>9091</v>
      </c>
      <c r="CA360" s="39">
        <f t="shared" si="198"/>
        <v>100643</v>
      </c>
      <c r="CD360">
        <f t="shared" si="202"/>
        <v>26042</v>
      </c>
      <c r="CE360">
        <f t="shared" si="203"/>
        <v>17647</v>
      </c>
      <c r="CF360">
        <f t="shared" si="204"/>
        <v>8456</v>
      </c>
      <c r="CG360">
        <f t="shared" si="174"/>
        <v>6600</v>
      </c>
      <c r="CH360">
        <f t="shared" si="175"/>
        <v>6054</v>
      </c>
      <c r="CZ360" s="88">
        <v>40969</v>
      </c>
      <c r="DA360" s="6">
        <f t="shared" si="205"/>
        <v>12262.166666666666</v>
      </c>
      <c r="DB360" s="6">
        <f t="shared" si="171"/>
        <v>12232.333333333334</v>
      </c>
      <c r="DC360" s="90">
        <f t="shared" si="206"/>
        <v>13542</v>
      </c>
    </row>
    <row r="361" spans="2:107" x14ac:dyDescent="0.3">
      <c r="B361" s="63">
        <v>41000</v>
      </c>
      <c r="C361" t="s">
        <v>446</v>
      </c>
      <c r="D361">
        <v>87</v>
      </c>
      <c r="E361">
        <v>192</v>
      </c>
      <c r="F361">
        <v>526</v>
      </c>
      <c r="G361">
        <v>62</v>
      </c>
      <c r="H361">
        <v>1696</v>
      </c>
      <c r="I361">
        <v>316</v>
      </c>
      <c r="J361">
        <v>41</v>
      </c>
      <c r="K361">
        <v>13</v>
      </c>
      <c r="L361">
        <v>404</v>
      </c>
      <c r="M361">
        <v>229</v>
      </c>
      <c r="N361">
        <v>187</v>
      </c>
      <c r="O361">
        <v>395</v>
      </c>
      <c r="P361">
        <v>229</v>
      </c>
      <c r="Q361">
        <v>86</v>
      </c>
      <c r="R361">
        <v>72</v>
      </c>
      <c r="S361">
        <v>89</v>
      </c>
      <c r="T361">
        <v>54</v>
      </c>
      <c r="U361">
        <v>81</v>
      </c>
      <c r="V361">
        <v>33</v>
      </c>
      <c r="W361">
        <v>93</v>
      </c>
      <c r="X361">
        <v>85</v>
      </c>
      <c r="Y361">
        <v>190</v>
      </c>
      <c r="Z361">
        <v>117</v>
      </c>
      <c r="AA361">
        <v>30</v>
      </c>
      <c r="AB361">
        <v>119</v>
      </c>
      <c r="AC361">
        <v>192</v>
      </c>
      <c r="AD361">
        <v>62</v>
      </c>
      <c r="AE361">
        <v>309</v>
      </c>
      <c r="AF361">
        <v>20</v>
      </c>
      <c r="AG361">
        <v>92</v>
      </c>
      <c r="AH361">
        <v>81</v>
      </c>
      <c r="AI361">
        <v>232</v>
      </c>
      <c r="AJ361">
        <v>183</v>
      </c>
      <c r="AK361">
        <v>33</v>
      </c>
      <c r="AL361">
        <v>131</v>
      </c>
      <c r="AM361">
        <v>75</v>
      </c>
      <c r="AN361">
        <v>1302</v>
      </c>
      <c r="AO361">
        <v>153</v>
      </c>
      <c r="AP361">
        <v>12</v>
      </c>
      <c r="AQ361">
        <v>70</v>
      </c>
      <c r="AR361">
        <v>26</v>
      </c>
      <c r="AS361">
        <v>96</v>
      </c>
      <c r="AT361">
        <v>634</v>
      </c>
      <c r="AU361">
        <v>226</v>
      </c>
      <c r="AV361">
        <v>18</v>
      </c>
      <c r="AW361">
        <v>175</v>
      </c>
      <c r="AX361">
        <v>35</v>
      </c>
      <c r="AY361">
        <v>14</v>
      </c>
      <c r="AZ361">
        <v>103</v>
      </c>
      <c r="BA361">
        <v>45</v>
      </c>
      <c r="BB361">
        <v>22</v>
      </c>
      <c r="BC361">
        <v>8</v>
      </c>
      <c r="BD361">
        <v>67</v>
      </c>
      <c r="BE361">
        <v>0</v>
      </c>
      <c r="BF361">
        <v>0</v>
      </c>
      <c r="BG361">
        <v>0</v>
      </c>
      <c r="BH361">
        <v>0</v>
      </c>
      <c r="BI361">
        <v>21</v>
      </c>
      <c r="BJ361">
        <v>0</v>
      </c>
      <c r="BK361">
        <v>2</v>
      </c>
      <c r="BL361">
        <v>1</v>
      </c>
      <c r="BM361">
        <v>0</v>
      </c>
      <c r="BN361">
        <v>0</v>
      </c>
      <c r="BO361" s="30">
        <f t="shared" si="199"/>
        <v>99</v>
      </c>
      <c r="BP361">
        <v>59</v>
      </c>
      <c r="BQ361" s="30">
        <f t="shared" si="200"/>
        <v>381</v>
      </c>
      <c r="BR361" s="24">
        <v>10306</v>
      </c>
      <c r="BS361" s="30">
        <f t="shared" si="177"/>
        <v>10306</v>
      </c>
      <c r="BT361" s="30">
        <v>0</v>
      </c>
      <c r="BU361" s="43">
        <v>41027</v>
      </c>
      <c r="BW361">
        <f t="shared" ref="BW361:BW366" si="207">SUM(BR350:BR361)</f>
        <v>144110</v>
      </c>
      <c r="BX361" s="25">
        <f t="shared" ref="BX361:BX366" si="208">(BW361/BW349)-1</f>
        <v>-0.13444848193639447</v>
      </c>
      <c r="BY361" s="44">
        <v>2846</v>
      </c>
      <c r="BZ361" s="39">
        <f t="shared" si="201"/>
        <v>7460</v>
      </c>
      <c r="CA361" s="39">
        <f t="shared" ref="CA361:CA366" si="209">SUM(BZ350:BZ361)</f>
        <v>100226</v>
      </c>
      <c r="CD361">
        <f t="shared" si="202"/>
        <v>25239</v>
      </c>
      <c r="CE361">
        <f t="shared" si="203"/>
        <v>17386</v>
      </c>
      <c r="CF361">
        <f t="shared" si="204"/>
        <v>8388</v>
      </c>
      <c r="CG361">
        <f t="shared" si="174"/>
        <v>6534</v>
      </c>
      <c r="CH361">
        <f t="shared" si="175"/>
        <v>5838</v>
      </c>
      <c r="CZ361" s="88">
        <v>41000</v>
      </c>
      <c r="DA361" s="6">
        <f t="shared" si="205"/>
        <v>12292.611111111111</v>
      </c>
      <c r="DB361" s="6">
        <f t="shared" si="171"/>
        <v>12009.166666666666</v>
      </c>
      <c r="DC361" s="90">
        <f t="shared" si="206"/>
        <v>10306</v>
      </c>
    </row>
    <row r="362" spans="2:107" x14ac:dyDescent="0.3">
      <c r="B362" s="63">
        <v>41030</v>
      </c>
      <c r="C362" t="s">
        <v>447</v>
      </c>
      <c r="D362">
        <v>59</v>
      </c>
      <c r="E362">
        <v>219</v>
      </c>
      <c r="F362">
        <v>517</v>
      </c>
      <c r="G362">
        <v>68</v>
      </c>
      <c r="H362">
        <v>1832</v>
      </c>
      <c r="I362">
        <v>296</v>
      </c>
      <c r="J362">
        <v>45</v>
      </c>
      <c r="K362">
        <v>13</v>
      </c>
      <c r="L362">
        <v>361</v>
      </c>
      <c r="M362">
        <v>210</v>
      </c>
      <c r="N362">
        <v>178</v>
      </c>
      <c r="O362">
        <v>415</v>
      </c>
      <c r="P362">
        <v>236</v>
      </c>
      <c r="Q362">
        <v>84</v>
      </c>
      <c r="R362">
        <v>48</v>
      </c>
      <c r="S362">
        <v>106</v>
      </c>
      <c r="T362">
        <v>46</v>
      </c>
      <c r="U362">
        <v>68</v>
      </c>
      <c r="V362">
        <v>30</v>
      </c>
      <c r="W362">
        <v>97</v>
      </c>
      <c r="X362">
        <v>83</v>
      </c>
      <c r="Y362">
        <v>192</v>
      </c>
      <c r="Z362">
        <v>139</v>
      </c>
      <c r="AA362">
        <v>24</v>
      </c>
      <c r="AB362">
        <v>125</v>
      </c>
      <c r="AC362">
        <v>203</v>
      </c>
      <c r="AD362">
        <v>57</v>
      </c>
      <c r="AE362">
        <v>269</v>
      </c>
      <c r="AF362">
        <v>33</v>
      </c>
      <c r="AG362">
        <v>87</v>
      </c>
      <c r="AH362">
        <v>82</v>
      </c>
      <c r="AI362">
        <v>211</v>
      </c>
      <c r="AJ362">
        <v>190</v>
      </c>
      <c r="AK362">
        <v>46</v>
      </c>
      <c r="AL362">
        <v>145</v>
      </c>
      <c r="AM362">
        <v>69</v>
      </c>
      <c r="AN362">
        <v>1287</v>
      </c>
      <c r="AO362">
        <v>124</v>
      </c>
      <c r="AP362">
        <v>16</v>
      </c>
      <c r="AQ362">
        <v>69</v>
      </c>
      <c r="AR362">
        <v>39</v>
      </c>
      <c r="AS362">
        <v>101</v>
      </c>
      <c r="AT362">
        <v>598</v>
      </c>
      <c r="AU362">
        <v>209</v>
      </c>
      <c r="AV362">
        <v>18</v>
      </c>
      <c r="AW362">
        <v>187</v>
      </c>
      <c r="AX362">
        <v>15</v>
      </c>
      <c r="AY362">
        <v>17</v>
      </c>
      <c r="AZ362">
        <v>90</v>
      </c>
      <c r="BA362">
        <v>45</v>
      </c>
      <c r="BB362">
        <v>30</v>
      </c>
      <c r="BC362">
        <v>11</v>
      </c>
      <c r="BD362">
        <v>83</v>
      </c>
      <c r="BE362">
        <v>0</v>
      </c>
      <c r="BF362">
        <v>0</v>
      </c>
      <c r="BG362">
        <v>0</v>
      </c>
      <c r="BH362">
        <v>0</v>
      </c>
      <c r="BI362">
        <v>15</v>
      </c>
      <c r="BJ362">
        <v>0</v>
      </c>
      <c r="BK362">
        <v>9</v>
      </c>
      <c r="BL362">
        <v>0</v>
      </c>
      <c r="BM362">
        <v>0</v>
      </c>
      <c r="BN362">
        <v>0</v>
      </c>
      <c r="BO362" s="30">
        <f t="shared" si="199"/>
        <v>118</v>
      </c>
      <c r="BP362">
        <v>60</v>
      </c>
      <c r="BQ362" s="30">
        <f t="shared" si="200"/>
        <v>363</v>
      </c>
      <c r="BR362" s="24">
        <v>10269</v>
      </c>
      <c r="BS362" s="30">
        <f t="shared" si="177"/>
        <v>10269</v>
      </c>
      <c r="BT362" s="30">
        <v>0</v>
      </c>
      <c r="BU362" s="43">
        <v>41055</v>
      </c>
      <c r="BW362">
        <f t="shared" si="207"/>
        <v>144162</v>
      </c>
      <c r="BX362" s="25">
        <f t="shared" si="208"/>
        <v>-0.12117776152158011</v>
      </c>
      <c r="BY362" s="44">
        <v>3127</v>
      </c>
      <c r="BZ362" s="39">
        <f t="shared" si="201"/>
        <v>7142</v>
      </c>
      <c r="CA362" s="39">
        <f t="shared" si="209"/>
        <v>98053</v>
      </c>
      <c r="CD362">
        <f t="shared" si="202"/>
        <v>25238</v>
      </c>
      <c r="CE362">
        <f t="shared" si="203"/>
        <v>17407</v>
      </c>
      <c r="CF362">
        <f t="shared" si="204"/>
        <v>8401</v>
      </c>
      <c r="CG362">
        <f t="shared" si="174"/>
        <v>6558</v>
      </c>
      <c r="CH362">
        <f t="shared" si="175"/>
        <v>5854</v>
      </c>
      <c r="CZ362" s="88">
        <v>41030</v>
      </c>
      <c r="DA362" s="6">
        <f t="shared" si="205"/>
        <v>12211.972222222223</v>
      </c>
      <c r="DB362" s="6">
        <f t="shared" si="171"/>
        <v>12013.5</v>
      </c>
      <c r="DC362" s="90">
        <f t="shared" si="206"/>
        <v>10269</v>
      </c>
    </row>
    <row r="363" spans="2:107" x14ac:dyDescent="0.3">
      <c r="B363" s="63">
        <v>41061</v>
      </c>
      <c r="C363" t="s">
        <v>448</v>
      </c>
      <c r="D363">
        <v>88</v>
      </c>
      <c r="E363">
        <v>321</v>
      </c>
      <c r="F363">
        <v>643</v>
      </c>
      <c r="G363">
        <v>93</v>
      </c>
      <c r="H363">
        <v>2460</v>
      </c>
      <c r="I363">
        <v>451</v>
      </c>
      <c r="J363">
        <v>63</v>
      </c>
      <c r="K363">
        <v>14</v>
      </c>
      <c r="L363">
        <v>513</v>
      </c>
      <c r="M363">
        <v>283</v>
      </c>
      <c r="N363">
        <v>257</v>
      </c>
      <c r="O363">
        <v>600</v>
      </c>
      <c r="P363">
        <v>319</v>
      </c>
      <c r="Q363">
        <v>164</v>
      </c>
      <c r="R363">
        <v>94</v>
      </c>
      <c r="S363">
        <v>152</v>
      </c>
      <c r="T363">
        <v>82</v>
      </c>
      <c r="U363">
        <v>110</v>
      </c>
      <c r="V363">
        <v>43</v>
      </c>
      <c r="W363">
        <v>150</v>
      </c>
      <c r="X363">
        <v>129</v>
      </c>
      <c r="Y363">
        <v>248</v>
      </c>
      <c r="Z363">
        <v>191</v>
      </c>
      <c r="AA363">
        <v>51</v>
      </c>
      <c r="AB363">
        <v>186</v>
      </c>
      <c r="AC363">
        <v>241</v>
      </c>
      <c r="AD363">
        <v>72</v>
      </c>
      <c r="AE363">
        <v>353</v>
      </c>
      <c r="AF363">
        <v>33</v>
      </c>
      <c r="AG363">
        <v>113</v>
      </c>
      <c r="AH363">
        <v>113</v>
      </c>
      <c r="AI363">
        <v>317</v>
      </c>
      <c r="AJ363">
        <v>254</v>
      </c>
      <c r="AK363">
        <v>59</v>
      </c>
      <c r="AL363">
        <v>213</v>
      </c>
      <c r="AM363">
        <v>131</v>
      </c>
      <c r="AN363">
        <v>1623</v>
      </c>
      <c r="AO363">
        <v>211</v>
      </c>
      <c r="AP363">
        <v>25</v>
      </c>
      <c r="AQ363">
        <v>103</v>
      </c>
      <c r="AR363">
        <v>38</v>
      </c>
      <c r="AS363">
        <v>147</v>
      </c>
      <c r="AT363">
        <v>875</v>
      </c>
      <c r="AU363">
        <v>336</v>
      </c>
      <c r="AV363">
        <v>22</v>
      </c>
      <c r="AW363">
        <v>284</v>
      </c>
      <c r="AX363">
        <v>2</v>
      </c>
      <c r="AY363">
        <v>28</v>
      </c>
      <c r="AZ363">
        <v>173</v>
      </c>
      <c r="BA363">
        <v>48</v>
      </c>
      <c r="BB363">
        <v>31</v>
      </c>
      <c r="BC363">
        <v>10</v>
      </c>
      <c r="BD363">
        <v>95</v>
      </c>
      <c r="BE363">
        <v>0</v>
      </c>
      <c r="BF363">
        <v>0</v>
      </c>
      <c r="BG363">
        <v>0</v>
      </c>
      <c r="BH363">
        <v>0</v>
      </c>
      <c r="BI363">
        <v>26</v>
      </c>
      <c r="BJ363">
        <v>0</v>
      </c>
      <c r="BK363">
        <v>8</v>
      </c>
      <c r="BL363">
        <v>2</v>
      </c>
      <c r="BM363">
        <v>0</v>
      </c>
      <c r="BN363">
        <v>1</v>
      </c>
      <c r="BO363" s="30">
        <f t="shared" si="199"/>
        <v>142</v>
      </c>
      <c r="BP363">
        <v>70</v>
      </c>
      <c r="BQ363" s="30">
        <f t="shared" si="200"/>
        <v>428</v>
      </c>
      <c r="BR363" s="24">
        <v>14190</v>
      </c>
      <c r="BS363" s="30">
        <f t="shared" si="177"/>
        <v>14190</v>
      </c>
      <c r="BT363" s="30">
        <v>0</v>
      </c>
      <c r="BU363" s="43">
        <v>41090</v>
      </c>
      <c r="BW363">
        <f t="shared" si="207"/>
        <v>146482</v>
      </c>
      <c r="BX363" s="25">
        <f t="shared" si="208"/>
        <v>-9.759493358961091E-2</v>
      </c>
      <c r="BY363" s="44">
        <v>3756</v>
      </c>
      <c r="BZ363" s="39">
        <f t="shared" si="201"/>
        <v>10434</v>
      </c>
      <c r="CA363" s="39">
        <f t="shared" si="209"/>
        <v>102022</v>
      </c>
      <c r="CD363">
        <f t="shared" si="202"/>
        <v>25593</v>
      </c>
      <c r="CE363">
        <f t="shared" si="203"/>
        <v>17673</v>
      </c>
      <c r="CF363">
        <f t="shared" si="204"/>
        <v>8594</v>
      </c>
      <c r="CG363">
        <f t="shared" si="174"/>
        <v>6669</v>
      </c>
      <c r="CH363">
        <f t="shared" si="175"/>
        <v>6009</v>
      </c>
      <c r="CZ363" s="88">
        <v>41061</v>
      </c>
      <c r="DA363" s="6">
        <f t="shared" si="205"/>
        <v>12337.861111111111</v>
      </c>
      <c r="DB363" s="6">
        <f t="shared" si="171"/>
        <v>12206.833333333334</v>
      </c>
      <c r="DC363" s="90">
        <f t="shared" si="206"/>
        <v>14190</v>
      </c>
    </row>
    <row r="364" spans="2:107" x14ac:dyDescent="0.3">
      <c r="B364" s="63">
        <v>41091</v>
      </c>
      <c r="C364" t="s">
        <v>462</v>
      </c>
      <c r="D364">
        <v>91</v>
      </c>
      <c r="E364">
        <v>231</v>
      </c>
      <c r="F364">
        <v>509</v>
      </c>
      <c r="G364">
        <v>61</v>
      </c>
      <c r="H364">
        <v>2301</v>
      </c>
      <c r="I364">
        <v>349</v>
      </c>
      <c r="J364">
        <v>58</v>
      </c>
      <c r="K364">
        <v>12</v>
      </c>
      <c r="L364">
        <v>532</v>
      </c>
      <c r="M364">
        <v>208</v>
      </c>
      <c r="N364">
        <v>235</v>
      </c>
      <c r="O364">
        <v>425</v>
      </c>
      <c r="P364">
        <v>336</v>
      </c>
      <c r="Q364">
        <v>123</v>
      </c>
      <c r="R364">
        <v>66</v>
      </c>
      <c r="S364">
        <v>147</v>
      </c>
      <c r="T364">
        <v>55</v>
      </c>
      <c r="U364">
        <v>75</v>
      </c>
      <c r="V364">
        <v>47</v>
      </c>
      <c r="W364">
        <v>142</v>
      </c>
      <c r="X364">
        <v>135</v>
      </c>
      <c r="Y364">
        <v>242</v>
      </c>
      <c r="Z364">
        <v>188</v>
      </c>
      <c r="AA364">
        <v>45</v>
      </c>
      <c r="AB364">
        <v>170</v>
      </c>
      <c r="AC364">
        <v>205</v>
      </c>
      <c r="AD364">
        <v>64</v>
      </c>
      <c r="AE364">
        <v>329</v>
      </c>
      <c r="AF364">
        <v>28</v>
      </c>
      <c r="AG364">
        <v>110</v>
      </c>
      <c r="AH364">
        <v>90</v>
      </c>
      <c r="AI364">
        <v>282</v>
      </c>
      <c r="AJ364">
        <v>201</v>
      </c>
      <c r="AK364">
        <v>36</v>
      </c>
      <c r="AL364">
        <v>179</v>
      </c>
      <c r="AM364">
        <v>88</v>
      </c>
      <c r="AN364">
        <v>1412</v>
      </c>
      <c r="AO364">
        <v>200</v>
      </c>
      <c r="AP364">
        <v>21</v>
      </c>
      <c r="AQ364">
        <v>102</v>
      </c>
      <c r="AR364">
        <v>44</v>
      </c>
      <c r="AS364">
        <v>146</v>
      </c>
      <c r="AT364">
        <v>751</v>
      </c>
      <c r="AU364">
        <v>264</v>
      </c>
      <c r="AV364">
        <v>17</v>
      </c>
      <c r="AW364">
        <v>265</v>
      </c>
      <c r="AX364">
        <v>4</v>
      </c>
      <c r="AY364">
        <v>19</v>
      </c>
      <c r="AZ364">
        <v>152</v>
      </c>
      <c r="BA364">
        <v>45</v>
      </c>
      <c r="BB364">
        <v>41</v>
      </c>
      <c r="BC364">
        <v>5</v>
      </c>
      <c r="BD364">
        <v>89</v>
      </c>
      <c r="BE364">
        <v>0</v>
      </c>
      <c r="BF364">
        <v>0</v>
      </c>
      <c r="BG364">
        <v>0</v>
      </c>
      <c r="BH364">
        <v>0</v>
      </c>
      <c r="BI364">
        <v>19</v>
      </c>
      <c r="BJ364">
        <v>0</v>
      </c>
      <c r="BK364">
        <v>3</v>
      </c>
      <c r="BL364">
        <v>0</v>
      </c>
      <c r="BM364">
        <v>0</v>
      </c>
      <c r="BN364">
        <v>1</v>
      </c>
      <c r="BO364" s="30">
        <f t="shared" si="199"/>
        <v>117</v>
      </c>
      <c r="BP364">
        <v>53</v>
      </c>
      <c r="BQ364" s="30">
        <f t="shared" si="200"/>
        <v>408</v>
      </c>
      <c r="BR364" s="24">
        <v>12456</v>
      </c>
      <c r="BS364" s="30">
        <f t="shared" si="177"/>
        <v>12456</v>
      </c>
      <c r="BT364" s="30">
        <v>0</v>
      </c>
      <c r="BU364" s="43">
        <v>41118</v>
      </c>
      <c r="BW364">
        <f t="shared" si="207"/>
        <v>143445</v>
      </c>
      <c r="BX364" s="25">
        <f t="shared" si="208"/>
        <v>-0.10269482428594667</v>
      </c>
      <c r="BY364" s="44">
        <v>3700</v>
      </c>
      <c r="BZ364" s="39">
        <f t="shared" ref="BZ364:BZ371" si="210">BR364-BY364</f>
        <v>8756</v>
      </c>
      <c r="CA364" s="39">
        <f t="shared" si="209"/>
        <v>97626</v>
      </c>
      <c r="CD364">
        <f t="shared" ref="CD364:CD371" si="211">SUM(H353:H364)</f>
        <v>25155</v>
      </c>
      <c r="CE364">
        <f t="shared" ref="CE364:CE371" si="212">SUM(AN353:AN364)</f>
        <v>17237</v>
      </c>
      <c r="CF364">
        <f t="shared" ref="CF364:CF371" si="213">SUM(AT353:AT364)</f>
        <v>8432</v>
      </c>
      <c r="CG364">
        <f t="shared" si="174"/>
        <v>6474</v>
      </c>
      <c r="CH364">
        <f t="shared" si="175"/>
        <v>5817</v>
      </c>
      <c r="CZ364" s="88">
        <v>41091</v>
      </c>
      <c r="DA364" s="6">
        <f t="shared" si="205"/>
        <v>12398.305555555555</v>
      </c>
      <c r="DB364" s="6">
        <f t="shared" si="171"/>
        <v>11953.75</v>
      </c>
      <c r="DC364" s="90">
        <f t="shared" si="206"/>
        <v>12456</v>
      </c>
    </row>
    <row r="365" spans="2:107" x14ac:dyDescent="0.3">
      <c r="B365" s="63">
        <v>41122</v>
      </c>
      <c r="C365" t="s">
        <v>438</v>
      </c>
      <c r="D365">
        <v>109</v>
      </c>
      <c r="E365">
        <v>248</v>
      </c>
      <c r="F365">
        <v>660</v>
      </c>
      <c r="G365">
        <v>83</v>
      </c>
      <c r="H365">
        <v>2472</v>
      </c>
      <c r="I365">
        <v>422</v>
      </c>
      <c r="J365">
        <v>70</v>
      </c>
      <c r="K365">
        <v>15</v>
      </c>
      <c r="L365">
        <v>510</v>
      </c>
      <c r="M365">
        <v>236</v>
      </c>
      <c r="N365">
        <v>243</v>
      </c>
      <c r="O365">
        <v>545</v>
      </c>
      <c r="P365">
        <v>370</v>
      </c>
      <c r="Q365">
        <v>173</v>
      </c>
      <c r="R365">
        <v>80</v>
      </c>
      <c r="S365">
        <v>149</v>
      </c>
      <c r="T365">
        <v>94</v>
      </c>
      <c r="U365">
        <v>91</v>
      </c>
      <c r="V365">
        <v>39</v>
      </c>
      <c r="W365">
        <v>156</v>
      </c>
      <c r="X365">
        <v>116</v>
      </c>
      <c r="Y365">
        <v>253</v>
      </c>
      <c r="Z365">
        <v>186</v>
      </c>
      <c r="AA365">
        <v>44</v>
      </c>
      <c r="AB365">
        <v>185</v>
      </c>
      <c r="AC365">
        <v>230</v>
      </c>
      <c r="AD365">
        <v>87</v>
      </c>
      <c r="AE365">
        <v>349</v>
      </c>
      <c r="AF365">
        <v>43</v>
      </c>
      <c r="AG365">
        <v>158</v>
      </c>
      <c r="AH365">
        <v>136</v>
      </c>
      <c r="AI365">
        <v>298</v>
      </c>
      <c r="AJ365">
        <v>264</v>
      </c>
      <c r="AK365">
        <v>62</v>
      </c>
      <c r="AL365">
        <v>223</v>
      </c>
      <c r="AM365">
        <v>97</v>
      </c>
      <c r="AN365">
        <v>1603</v>
      </c>
      <c r="AO365">
        <v>216</v>
      </c>
      <c r="AP365">
        <v>20</v>
      </c>
      <c r="AQ365">
        <v>107</v>
      </c>
      <c r="AR365">
        <v>42</v>
      </c>
      <c r="AS365">
        <v>149</v>
      </c>
      <c r="AT365">
        <v>854</v>
      </c>
      <c r="AU365">
        <v>296</v>
      </c>
      <c r="AV365">
        <v>21</v>
      </c>
      <c r="AW365">
        <v>264</v>
      </c>
      <c r="AX365">
        <v>5</v>
      </c>
      <c r="AY365">
        <v>10</v>
      </c>
      <c r="AZ365">
        <v>162</v>
      </c>
      <c r="BA365">
        <v>57</v>
      </c>
      <c r="BB365">
        <v>32</v>
      </c>
      <c r="BC365">
        <v>3</v>
      </c>
      <c r="BD365">
        <v>96</v>
      </c>
      <c r="BE365">
        <v>0</v>
      </c>
      <c r="BF365">
        <v>0</v>
      </c>
      <c r="BG365">
        <v>0</v>
      </c>
      <c r="BH365">
        <v>3</v>
      </c>
      <c r="BI365">
        <v>13</v>
      </c>
      <c r="BJ365">
        <v>0</v>
      </c>
      <c r="BK365">
        <v>9</v>
      </c>
      <c r="BL365">
        <v>1</v>
      </c>
      <c r="BM365">
        <v>0</v>
      </c>
      <c r="BN365">
        <v>0</v>
      </c>
      <c r="BO365" s="30">
        <f t="shared" si="199"/>
        <v>125</v>
      </c>
      <c r="BP365">
        <v>62</v>
      </c>
      <c r="BQ365" s="30">
        <f t="shared" si="200"/>
        <v>450</v>
      </c>
      <c r="BR365" s="24">
        <v>13971</v>
      </c>
      <c r="BS365" s="30">
        <f t="shared" si="177"/>
        <v>13971</v>
      </c>
      <c r="BT365" s="30">
        <v>0</v>
      </c>
      <c r="BU365" s="43">
        <v>41146</v>
      </c>
      <c r="BW365">
        <f t="shared" si="207"/>
        <v>143950</v>
      </c>
      <c r="BX365" s="25">
        <f t="shared" si="208"/>
        <v>-8.7410769757445883E-2</v>
      </c>
      <c r="BY365" s="44">
        <v>3593</v>
      </c>
      <c r="BZ365" s="39">
        <f t="shared" si="210"/>
        <v>10378</v>
      </c>
      <c r="CA365" s="39">
        <f t="shared" si="209"/>
        <v>99569</v>
      </c>
      <c r="CD365">
        <f t="shared" si="211"/>
        <v>25146</v>
      </c>
      <c r="CE365">
        <f t="shared" si="212"/>
        <v>17391</v>
      </c>
      <c r="CF365">
        <f t="shared" si="213"/>
        <v>8536</v>
      </c>
      <c r="CG365">
        <f t="shared" si="174"/>
        <v>6539</v>
      </c>
      <c r="CH365">
        <f t="shared" si="175"/>
        <v>5842</v>
      </c>
      <c r="CZ365" s="88">
        <v>41122</v>
      </c>
      <c r="DA365" s="6">
        <f t="shared" si="205"/>
        <v>12399.277777777777</v>
      </c>
      <c r="DB365" s="6">
        <f t="shared" si="171"/>
        <v>11995.833333333334</v>
      </c>
      <c r="DC365" s="90">
        <f t="shared" si="206"/>
        <v>13971</v>
      </c>
    </row>
    <row r="366" spans="2:107" x14ac:dyDescent="0.3">
      <c r="B366" s="63">
        <v>41153</v>
      </c>
      <c r="C366" t="s">
        <v>439</v>
      </c>
      <c r="D366">
        <v>118</v>
      </c>
      <c r="E366">
        <v>393</v>
      </c>
      <c r="F366">
        <v>815</v>
      </c>
      <c r="G366">
        <v>120</v>
      </c>
      <c r="H366">
        <v>3193</v>
      </c>
      <c r="I366">
        <v>603</v>
      </c>
      <c r="J366">
        <v>100</v>
      </c>
      <c r="K366">
        <v>34</v>
      </c>
      <c r="L366">
        <v>713</v>
      </c>
      <c r="M366">
        <v>384</v>
      </c>
      <c r="N366">
        <v>315</v>
      </c>
      <c r="O366">
        <v>740</v>
      </c>
      <c r="P366">
        <v>429</v>
      </c>
      <c r="Q366">
        <v>178</v>
      </c>
      <c r="R366">
        <v>118</v>
      </c>
      <c r="S366">
        <v>184</v>
      </c>
      <c r="T366">
        <v>92</v>
      </c>
      <c r="U366">
        <v>110</v>
      </c>
      <c r="V366">
        <v>72</v>
      </c>
      <c r="W366">
        <v>229</v>
      </c>
      <c r="X366">
        <v>217</v>
      </c>
      <c r="Y366">
        <v>334</v>
      </c>
      <c r="Z366">
        <v>285</v>
      </c>
      <c r="AA366">
        <v>66</v>
      </c>
      <c r="AB366">
        <v>252</v>
      </c>
      <c r="AC366">
        <v>326</v>
      </c>
      <c r="AD366">
        <v>103</v>
      </c>
      <c r="AE366">
        <v>467</v>
      </c>
      <c r="AF366">
        <v>51</v>
      </c>
      <c r="AG366">
        <v>189</v>
      </c>
      <c r="AH366">
        <v>156</v>
      </c>
      <c r="AI366">
        <v>441</v>
      </c>
      <c r="AJ366">
        <v>279</v>
      </c>
      <c r="AK366">
        <v>66</v>
      </c>
      <c r="AL366">
        <v>287</v>
      </c>
      <c r="AM366">
        <v>179</v>
      </c>
      <c r="AN366">
        <v>2226</v>
      </c>
      <c r="AO366">
        <v>282</v>
      </c>
      <c r="AP366">
        <v>34</v>
      </c>
      <c r="AQ366">
        <v>154</v>
      </c>
      <c r="AR366">
        <v>48</v>
      </c>
      <c r="AS366">
        <v>192</v>
      </c>
      <c r="AT366">
        <v>1229</v>
      </c>
      <c r="AU366">
        <v>451</v>
      </c>
      <c r="AV366">
        <v>39</v>
      </c>
      <c r="AW366">
        <v>339</v>
      </c>
      <c r="AX366">
        <v>5</v>
      </c>
      <c r="AY366">
        <v>29</v>
      </c>
      <c r="AZ366">
        <v>213</v>
      </c>
      <c r="BA366">
        <v>63</v>
      </c>
      <c r="BB366">
        <v>54</v>
      </c>
      <c r="BC366">
        <v>9</v>
      </c>
      <c r="BD366">
        <v>124</v>
      </c>
      <c r="BE366">
        <v>0</v>
      </c>
      <c r="BF366">
        <v>0</v>
      </c>
      <c r="BG366">
        <v>0</v>
      </c>
      <c r="BH366">
        <v>1</v>
      </c>
      <c r="BI366">
        <v>36</v>
      </c>
      <c r="BJ366">
        <v>0</v>
      </c>
      <c r="BK366">
        <v>8</v>
      </c>
      <c r="BL366">
        <v>1</v>
      </c>
      <c r="BM366">
        <v>1</v>
      </c>
      <c r="BN366">
        <v>0</v>
      </c>
      <c r="BO366" s="30">
        <f t="shared" si="199"/>
        <v>180</v>
      </c>
      <c r="BP366">
        <v>75</v>
      </c>
      <c r="BQ366" s="30">
        <f t="shared" si="200"/>
        <v>590</v>
      </c>
      <c r="BR366" s="24">
        <v>18841</v>
      </c>
      <c r="BS366" s="30">
        <f t="shared" si="177"/>
        <v>18841</v>
      </c>
      <c r="BT366" s="30">
        <v>0</v>
      </c>
      <c r="BU366" s="43">
        <v>41181</v>
      </c>
      <c r="BW366">
        <f t="shared" si="207"/>
        <v>149520</v>
      </c>
      <c r="BX366" s="25">
        <f t="shared" si="208"/>
        <v>-3.8023547577687666E-2</v>
      </c>
      <c r="BY366" s="44">
        <v>2671</v>
      </c>
      <c r="BZ366" s="39">
        <f t="shared" si="210"/>
        <v>16170</v>
      </c>
      <c r="CA366" s="39">
        <f t="shared" si="209"/>
        <v>106359</v>
      </c>
      <c r="CD366">
        <f t="shared" si="211"/>
        <v>25942</v>
      </c>
      <c r="CE366">
        <f t="shared" si="212"/>
        <v>18102</v>
      </c>
      <c r="CF366">
        <f t="shared" si="213"/>
        <v>8989</v>
      </c>
      <c r="CG366">
        <f t="shared" si="174"/>
        <v>6759</v>
      </c>
      <c r="CH366">
        <f t="shared" si="175"/>
        <v>6061</v>
      </c>
      <c r="CZ366" s="88">
        <v>41153</v>
      </c>
      <c r="DA366" s="6">
        <f t="shared" si="205"/>
        <v>12605.722222222223</v>
      </c>
      <c r="DB366" s="6">
        <f t="shared" si="171"/>
        <v>12460</v>
      </c>
      <c r="DC366" s="90">
        <f t="shared" si="206"/>
        <v>18841</v>
      </c>
    </row>
    <row r="367" spans="2:107" x14ac:dyDescent="0.3">
      <c r="B367" s="63">
        <v>41183</v>
      </c>
      <c r="C367" t="s">
        <v>440</v>
      </c>
      <c r="D367">
        <v>86</v>
      </c>
      <c r="E367">
        <v>333</v>
      </c>
      <c r="F367">
        <v>551</v>
      </c>
      <c r="G367">
        <v>68</v>
      </c>
      <c r="H367">
        <v>2288</v>
      </c>
      <c r="I367">
        <v>435</v>
      </c>
      <c r="J367">
        <v>72</v>
      </c>
      <c r="K367">
        <v>23</v>
      </c>
      <c r="L367">
        <v>506</v>
      </c>
      <c r="M367">
        <v>263</v>
      </c>
      <c r="N367">
        <v>224</v>
      </c>
      <c r="O367">
        <v>546</v>
      </c>
      <c r="P367">
        <v>336</v>
      </c>
      <c r="Q367">
        <v>137</v>
      </c>
      <c r="R367">
        <v>82</v>
      </c>
      <c r="S367">
        <v>135</v>
      </c>
      <c r="T367">
        <v>57</v>
      </c>
      <c r="U367">
        <v>81</v>
      </c>
      <c r="V367">
        <v>40</v>
      </c>
      <c r="W367">
        <v>134</v>
      </c>
      <c r="X367">
        <v>132</v>
      </c>
      <c r="Y367">
        <v>188</v>
      </c>
      <c r="Z367">
        <v>215</v>
      </c>
      <c r="AA367">
        <v>27</v>
      </c>
      <c r="AB367">
        <v>145</v>
      </c>
      <c r="AC367">
        <v>243</v>
      </c>
      <c r="AD367">
        <v>44</v>
      </c>
      <c r="AE367">
        <v>336</v>
      </c>
      <c r="AF367">
        <v>27</v>
      </c>
      <c r="AG367">
        <v>139</v>
      </c>
      <c r="AH367">
        <v>115</v>
      </c>
      <c r="AI367">
        <v>256</v>
      </c>
      <c r="AJ367">
        <v>224</v>
      </c>
      <c r="AK367">
        <v>40</v>
      </c>
      <c r="AL367">
        <v>177</v>
      </c>
      <c r="AM367">
        <v>99</v>
      </c>
      <c r="AN367">
        <v>1680</v>
      </c>
      <c r="AO367">
        <v>190</v>
      </c>
      <c r="AP367">
        <v>13</v>
      </c>
      <c r="AQ367">
        <v>96</v>
      </c>
      <c r="AR367">
        <v>31</v>
      </c>
      <c r="AS367">
        <v>108</v>
      </c>
      <c r="AT367">
        <v>787</v>
      </c>
      <c r="AU367">
        <v>325</v>
      </c>
      <c r="AV367">
        <v>17</v>
      </c>
      <c r="AW367">
        <v>281</v>
      </c>
      <c r="AX367">
        <v>2</v>
      </c>
      <c r="AY367">
        <v>20</v>
      </c>
      <c r="AZ367">
        <v>140</v>
      </c>
      <c r="BA367">
        <v>67</v>
      </c>
      <c r="BB367">
        <v>30</v>
      </c>
      <c r="BC367">
        <v>11</v>
      </c>
      <c r="BD367">
        <v>113</v>
      </c>
      <c r="BE367">
        <v>0</v>
      </c>
      <c r="BF367">
        <v>0</v>
      </c>
      <c r="BG367">
        <v>0</v>
      </c>
      <c r="BH367">
        <v>0</v>
      </c>
      <c r="BI367">
        <v>36</v>
      </c>
      <c r="BJ367">
        <v>0</v>
      </c>
      <c r="BK367">
        <v>9</v>
      </c>
      <c r="BL367">
        <v>0</v>
      </c>
      <c r="BM367">
        <v>0</v>
      </c>
      <c r="BN367">
        <v>0</v>
      </c>
      <c r="BO367" s="30">
        <f t="shared" si="199"/>
        <v>169</v>
      </c>
      <c r="BP367">
        <v>58</v>
      </c>
      <c r="BQ367" s="30">
        <f t="shared" si="200"/>
        <v>497</v>
      </c>
      <c r="BR367" s="24">
        <v>13315</v>
      </c>
      <c r="BS367" s="30">
        <f t="shared" si="177"/>
        <v>13315</v>
      </c>
      <c r="BT367" s="30">
        <v>0</v>
      </c>
      <c r="BU367" s="43">
        <v>41209</v>
      </c>
      <c r="BW367">
        <f t="shared" ref="BW367:BW372" si="214">SUM(BR356:BR367)</f>
        <v>148033</v>
      </c>
      <c r="BX367" s="25">
        <f t="shared" ref="BX367:BX373" si="215">(BW367/BW355)-1</f>
        <v>-1.810137833140979E-2</v>
      </c>
      <c r="BY367" s="44">
        <v>3894</v>
      </c>
      <c r="BZ367" s="39">
        <f t="shared" si="210"/>
        <v>9421</v>
      </c>
      <c r="CA367" s="39">
        <f t="shared" ref="CA367:CA373" si="216">SUM(BZ356:BZ367)</f>
        <v>105874</v>
      </c>
      <c r="CD367">
        <f t="shared" si="211"/>
        <v>25718</v>
      </c>
      <c r="CE367">
        <f t="shared" si="212"/>
        <v>17953</v>
      </c>
      <c r="CF367">
        <f t="shared" si="213"/>
        <v>9012</v>
      </c>
      <c r="CG367">
        <f t="shared" si="174"/>
        <v>6618</v>
      </c>
      <c r="CH367">
        <f t="shared" si="175"/>
        <v>6027</v>
      </c>
      <c r="CZ367" s="88">
        <v>41183</v>
      </c>
      <c r="DA367" s="6">
        <f t="shared" si="205"/>
        <v>12606.583333333334</v>
      </c>
      <c r="DB367" s="6">
        <f t="shared" si="171"/>
        <v>12336.083333333334</v>
      </c>
      <c r="DC367" s="90">
        <f t="shared" si="206"/>
        <v>13315</v>
      </c>
    </row>
    <row r="368" spans="2:107" x14ac:dyDescent="0.3">
      <c r="B368" s="63">
        <v>41214</v>
      </c>
      <c r="C368" t="s">
        <v>441</v>
      </c>
      <c r="D368">
        <v>49</v>
      </c>
      <c r="E368">
        <v>200</v>
      </c>
      <c r="F368">
        <v>388</v>
      </c>
      <c r="G368">
        <v>58</v>
      </c>
      <c r="H368">
        <v>1582</v>
      </c>
      <c r="I368">
        <v>264</v>
      </c>
      <c r="J368">
        <v>39</v>
      </c>
      <c r="K368">
        <v>20</v>
      </c>
      <c r="L368">
        <v>336</v>
      </c>
      <c r="M368">
        <v>186</v>
      </c>
      <c r="N368">
        <v>167</v>
      </c>
      <c r="O368">
        <v>371</v>
      </c>
      <c r="P368">
        <v>205</v>
      </c>
      <c r="Q368">
        <v>89</v>
      </c>
      <c r="R368">
        <v>59</v>
      </c>
      <c r="S368">
        <v>108</v>
      </c>
      <c r="T368">
        <v>51</v>
      </c>
      <c r="U368">
        <v>64</v>
      </c>
      <c r="V368">
        <v>20</v>
      </c>
      <c r="W368">
        <v>80</v>
      </c>
      <c r="X368">
        <v>77</v>
      </c>
      <c r="Y368">
        <v>151</v>
      </c>
      <c r="Z368">
        <v>126</v>
      </c>
      <c r="AA368">
        <v>32</v>
      </c>
      <c r="AB368">
        <v>107</v>
      </c>
      <c r="AC368">
        <v>160</v>
      </c>
      <c r="AD368">
        <v>43</v>
      </c>
      <c r="AE368">
        <v>240</v>
      </c>
      <c r="AF368">
        <v>33</v>
      </c>
      <c r="AG368">
        <v>97</v>
      </c>
      <c r="AH368">
        <v>59</v>
      </c>
      <c r="AI368">
        <v>179</v>
      </c>
      <c r="AJ368">
        <v>135</v>
      </c>
      <c r="AK368">
        <v>39</v>
      </c>
      <c r="AL368">
        <v>104</v>
      </c>
      <c r="AM368">
        <v>79</v>
      </c>
      <c r="AN368">
        <v>1252</v>
      </c>
      <c r="AO368">
        <v>134</v>
      </c>
      <c r="AP368">
        <v>20</v>
      </c>
      <c r="AQ368">
        <v>67</v>
      </c>
      <c r="AR368">
        <v>35</v>
      </c>
      <c r="AS368">
        <v>88</v>
      </c>
      <c r="AT368">
        <v>543</v>
      </c>
      <c r="AU368">
        <v>176</v>
      </c>
      <c r="AV368">
        <v>17</v>
      </c>
      <c r="AW368">
        <v>150</v>
      </c>
      <c r="AX368">
        <v>2</v>
      </c>
      <c r="AY368">
        <v>13</v>
      </c>
      <c r="AZ368">
        <v>114</v>
      </c>
      <c r="BA368">
        <v>43</v>
      </c>
      <c r="BB368">
        <v>18</v>
      </c>
      <c r="BC368">
        <v>12</v>
      </c>
      <c r="BD368">
        <v>73</v>
      </c>
      <c r="BE368">
        <v>0</v>
      </c>
      <c r="BF368">
        <v>0</v>
      </c>
      <c r="BG368">
        <v>0</v>
      </c>
      <c r="BH368">
        <v>2</v>
      </c>
      <c r="BI368">
        <v>28</v>
      </c>
      <c r="BJ368">
        <v>1</v>
      </c>
      <c r="BK368">
        <v>6</v>
      </c>
      <c r="BL368">
        <v>1</v>
      </c>
      <c r="BM368">
        <v>0</v>
      </c>
      <c r="BN368">
        <v>0</v>
      </c>
      <c r="BO368" s="30">
        <f t="shared" si="199"/>
        <v>123</v>
      </c>
      <c r="BP368">
        <v>54</v>
      </c>
      <c r="BQ368" s="30">
        <f t="shared" si="200"/>
        <v>412</v>
      </c>
      <c r="BR368" s="24">
        <v>9258</v>
      </c>
      <c r="BS368" s="30">
        <f t="shared" si="177"/>
        <v>9258</v>
      </c>
      <c r="BT368" s="30">
        <v>0</v>
      </c>
      <c r="BU368" s="43">
        <v>41237</v>
      </c>
      <c r="BW368">
        <f t="shared" si="214"/>
        <v>147926</v>
      </c>
      <c r="BX368" s="25">
        <f t="shared" si="215"/>
        <v>-8.904224314093323E-3</v>
      </c>
      <c r="BY368" s="44">
        <v>4117</v>
      </c>
      <c r="BZ368" s="39">
        <f t="shared" si="210"/>
        <v>5141</v>
      </c>
      <c r="CA368" s="39">
        <f t="shared" si="216"/>
        <v>105077</v>
      </c>
      <c r="CD368">
        <f t="shared" si="211"/>
        <v>25677</v>
      </c>
      <c r="CE368">
        <f t="shared" si="212"/>
        <v>18134</v>
      </c>
      <c r="CF368">
        <f t="shared" si="213"/>
        <v>9032</v>
      </c>
      <c r="CG368">
        <f t="shared" si="174"/>
        <v>6611</v>
      </c>
      <c r="CH368">
        <f t="shared" si="175"/>
        <v>6009</v>
      </c>
      <c r="CZ368" s="88">
        <v>41214</v>
      </c>
      <c r="DA368" s="6">
        <f t="shared" si="205"/>
        <v>12625.25</v>
      </c>
      <c r="DB368" s="6">
        <f t="shared" si="171"/>
        <v>12327.166666666666</v>
      </c>
      <c r="DC368" s="90">
        <f t="shared" si="206"/>
        <v>9258</v>
      </c>
    </row>
    <row r="369" spans="2:107" x14ac:dyDescent="0.3">
      <c r="B369" s="63">
        <v>41244</v>
      </c>
      <c r="C369" t="s">
        <v>442</v>
      </c>
      <c r="D369">
        <v>60</v>
      </c>
      <c r="E369">
        <v>247</v>
      </c>
      <c r="F369">
        <v>485</v>
      </c>
      <c r="G369">
        <v>61</v>
      </c>
      <c r="H369">
        <v>2017</v>
      </c>
      <c r="I369">
        <v>317</v>
      </c>
      <c r="J369">
        <v>53</v>
      </c>
      <c r="K369">
        <v>20</v>
      </c>
      <c r="L369">
        <v>458</v>
      </c>
      <c r="M369">
        <v>210</v>
      </c>
      <c r="N369">
        <v>195</v>
      </c>
      <c r="O369">
        <v>487</v>
      </c>
      <c r="P369">
        <v>262</v>
      </c>
      <c r="Q369">
        <v>94</v>
      </c>
      <c r="R369">
        <v>62</v>
      </c>
      <c r="S369">
        <v>122</v>
      </c>
      <c r="T369">
        <v>51</v>
      </c>
      <c r="U369">
        <v>64</v>
      </c>
      <c r="V369">
        <v>41</v>
      </c>
      <c r="W369">
        <v>145</v>
      </c>
      <c r="X369">
        <v>105</v>
      </c>
      <c r="Y369">
        <v>164</v>
      </c>
      <c r="Z369">
        <v>130</v>
      </c>
      <c r="AA369">
        <v>30</v>
      </c>
      <c r="AB369">
        <v>151</v>
      </c>
      <c r="AC369">
        <v>239</v>
      </c>
      <c r="AD369">
        <v>63</v>
      </c>
      <c r="AE369">
        <v>303</v>
      </c>
      <c r="AF369">
        <v>19</v>
      </c>
      <c r="AG369">
        <v>162</v>
      </c>
      <c r="AH369">
        <v>94</v>
      </c>
      <c r="AI369">
        <v>238</v>
      </c>
      <c r="AJ369">
        <v>188</v>
      </c>
      <c r="AK369">
        <v>37</v>
      </c>
      <c r="AL369">
        <v>137</v>
      </c>
      <c r="AM369">
        <v>95</v>
      </c>
      <c r="AN369">
        <v>1516</v>
      </c>
      <c r="AO369">
        <v>175</v>
      </c>
      <c r="AP369">
        <v>14</v>
      </c>
      <c r="AQ369">
        <v>82</v>
      </c>
      <c r="AR369">
        <v>25</v>
      </c>
      <c r="AS369">
        <v>97</v>
      </c>
      <c r="AT369">
        <v>699</v>
      </c>
      <c r="AU369">
        <v>249</v>
      </c>
      <c r="AV369">
        <v>15</v>
      </c>
      <c r="AW369">
        <v>208</v>
      </c>
      <c r="AX369">
        <v>1</v>
      </c>
      <c r="AY369">
        <v>12</v>
      </c>
      <c r="AZ369">
        <v>102</v>
      </c>
      <c r="BA369">
        <v>41</v>
      </c>
      <c r="BB369">
        <v>22</v>
      </c>
      <c r="BC369">
        <v>13</v>
      </c>
      <c r="BD369">
        <v>111</v>
      </c>
      <c r="BE369">
        <v>0</v>
      </c>
      <c r="BF369">
        <v>0</v>
      </c>
      <c r="BG369">
        <v>0</v>
      </c>
      <c r="BH369">
        <v>1</v>
      </c>
      <c r="BI369">
        <v>48</v>
      </c>
      <c r="BJ369">
        <v>1</v>
      </c>
      <c r="BK369">
        <v>9</v>
      </c>
      <c r="BL369">
        <v>0</v>
      </c>
      <c r="BM369">
        <v>0</v>
      </c>
      <c r="BN369">
        <v>0</v>
      </c>
      <c r="BO369" s="30">
        <f t="shared" si="199"/>
        <v>183</v>
      </c>
      <c r="BP369">
        <v>70</v>
      </c>
      <c r="BQ369" s="30">
        <f t="shared" si="200"/>
        <v>567</v>
      </c>
      <c r="BR369" s="24">
        <v>11684</v>
      </c>
      <c r="BS369" s="30">
        <f t="shared" si="177"/>
        <v>11684</v>
      </c>
      <c r="BT369" s="30">
        <v>0</v>
      </c>
      <c r="BU369" s="43">
        <v>41272</v>
      </c>
      <c r="BW369">
        <f t="shared" si="214"/>
        <v>147674</v>
      </c>
      <c r="BX369" s="25">
        <f t="shared" si="215"/>
        <v>-1.8992513269515676E-2</v>
      </c>
      <c r="BY369" s="44">
        <v>2623</v>
      </c>
      <c r="BZ369" s="39">
        <f t="shared" si="210"/>
        <v>9061</v>
      </c>
      <c r="CA369" s="39">
        <f t="shared" si="216"/>
        <v>106298</v>
      </c>
      <c r="CD369">
        <f t="shared" si="211"/>
        <v>25619</v>
      </c>
      <c r="CE369">
        <f t="shared" si="212"/>
        <v>18166</v>
      </c>
      <c r="CF369">
        <f t="shared" si="213"/>
        <v>8981</v>
      </c>
      <c r="CG369">
        <f t="shared" si="174"/>
        <v>6601</v>
      </c>
      <c r="CH369">
        <f t="shared" si="175"/>
        <v>5999</v>
      </c>
      <c r="CZ369" s="88">
        <v>41244</v>
      </c>
      <c r="DA369" s="6">
        <f t="shared" si="205"/>
        <v>12714.111111111111</v>
      </c>
      <c r="DB369" s="6">
        <f t="shared" si="171"/>
        <v>12306.166666666666</v>
      </c>
      <c r="DC369" s="90">
        <f t="shared" si="206"/>
        <v>11684</v>
      </c>
    </row>
    <row r="370" spans="2:107" x14ac:dyDescent="0.3">
      <c r="B370" s="63">
        <v>41275</v>
      </c>
      <c r="C370" t="s">
        <v>443</v>
      </c>
      <c r="D370">
        <v>55</v>
      </c>
      <c r="E370">
        <v>204</v>
      </c>
      <c r="F370">
        <v>434</v>
      </c>
      <c r="G370">
        <v>40</v>
      </c>
      <c r="H370">
        <v>1778</v>
      </c>
      <c r="I370">
        <v>294</v>
      </c>
      <c r="J370">
        <v>48</v>
      </c>
      <c r="K370">
        <v>17</v>
      </c>
      <c r="L370">
        <v>356</v>
      </c>
      <c r="M370">
        <v>192</v>
      </c>
      <c r="N370">
        <v>190</v>
      </c>
      <c r="O370">
        <v>368</v>
      </c>
      <c r="P370">
        <v>198</v>
      </c>
      <c r="Q370">
        <v>90</v>
      </c>
      <c r="R370">
        <v>46</v>
      </c>
      <c r="S370">
        <v>122</v>
      </c>
      <c r="T370">
        <v>54</v>
      </c>
      <c r="U370">
        <v>66</v>
      </c>
      <c r="V370">
        <v>30</v>
      </c>
      <c r="W370">
        <v>80</v>
      </c>
      <c r="X370">
        <v>100</v>
      </c>
      <c r="Y370">
        <v>160</v>
      </c>
      <c r="Z370">
        <v>125</v>
      </c>
      <c r="AA370">
        <v>30</v>
      </c>
      <c r="AB370">
        <v>135</v>
      </c>
      <c r="AC370">
        <v>190</v>
      </c>
      <c r="AD370">
        <v>47</v>
      </c>
      <c r="AE370">
        <v>248</v>
      </c>
      <c r="AF370">
        <v>26</v>
      </c>
      <c r="AG370">
        <v>104</v>
      </c>
      <c r="AH370">
        <v>103</v>
      </c>
      <c r="AI370">
        <v>247</v>
      </c>
      <c r="AJ370">
        <v>166</v>
      </c>
      <c r="AK370">
        <v>31</v>
      </c>
      <c r="AL370">
        <v>129</v>
      </c>
      <c r="AM370">
        <v>70</v>
      </c>
      <c r="AN370">
        <v>1345</v>
      </c>
      <c r="AO370">
        <v>137</v>
      </c>
      <c r="AP370">
        <v>13</v>
      </c>
      <c r="AQ370">
        <v>75</v>
      </c>
      <c r="AR370">
        <v>18</v>
      </c>
      <c r="AS370">
        <v>102</v>
      </c>
      <c r="AT370">
        <v>582</v>
      </c>
      <c r="AU370">
        <v>187</v>
      </c>
      <c r="AV370">
        <v>16</v>
      </c>
      <c r="AW370">
        <v>197</v>
      </c>
      <c r="AX370">
        <v>2</v>
      </c>
      <c r="AY370">
        <v>17</v>
      </c>
      <c r="AZ370">
        <v>81</v>
      </c>
      <c r="BA370">
        <v>38</v>
      </c>
      <c r="BB370">
        <v>19</v>
      </c>
      <c r="BC370">
        <v>10</v>
      </c>
      <c r="BD370">
        <v>67</v>
      </c>
      <c r="BE370">
        <v>0</v>
      </c>
      <c r="BF370">
        <v>0</v>
      </c>
      <c r="BG370">
        <v>0</v>
      </c>
      <c r="BH370">
        <v>1</v>
      </c>
      <c r="BI370">
        <v>18</v>
      </c>
      <c r="BJ370">
        <v>0</v>
      </c>
      <c r="BK370">
        <v>3</v>
      </c>
      <c r="BL370">
        <v>0</v>
      </c>
      <c r="BM370">
        <v>0</v>
      </c>
      <c r="BN370">
        <v>1</v>
      </c>
      <c r="BO370" s="30">
        <f t="shared" si="199"/>
        <v>100</v>
      </c>
      <c r="BP370">
        <v>50</v>
      </c>
      <c r="BQ370" s="30">
        <f t="shared" si="200"/>
        <v>361</v>
      </c>
      <c r="BR370" s="24">
        <v>9913</v>
      </c>
      <c r="BS370" s="30">
        <f t="shared" si="177"/>
        <v>9913</v>
      </c>
      <c r="BT370" s="30">
        <v>0</v>
      </c>
      <c r="BU370" s="43">
        <v>41300</v>
      </c>
      <c r="BW370">
        <f t="shared" si="214"/>
        <v>148360</v>
      </c>
      <c r="BX370" s="25">
        <f t="shared" si="215"/>
        <v>1.569132185009714E-2</v>
      </c>
      <c r="BY370" s="44">
        <v>2237</v>
      </c>
      <c r="BZ370" s="39">
        <f t="shared" si="210"/>
        <v>7676</v>
      </c>
      <c r="CA370" s="39">
        <f t="shared" si="216"/>
        <v>106463</v>
      </c>
      <c r="CD370">
        <f t="shared" si="211"/>
        <v>25757</v>
      </c>
      <c r="CE370">
        <f t="shared" si="212"/>
        <v>18344</v>
      </c>
      <c r="CF370">
        <f t="shared" si="213"/>
        <v>9051</v>
      </c>
      <c r="CG370">
        <f t="shared" si="174"/>
        <v>6627</v>
      </c>
      <c r="CH370">
        <f t="shared" si="175"/>
        <v>5989</v>
      </c>
      <c r="CZ370" s="88">
        <v>41275</v>
      </c>
      <c r="DA370" s="6">
        <f t="shared" si="205"/>
        <v>12656.916666666666</v>
      </c>
      <c r="DB370" s="6">
        <f t="shared" si="171"/>
        <v>12363.333333333334</v>
      </c>
      <c r="DC370" s="90">
        <f t="shared" si="206"/>
        <v>9913</v>
      </c>
    </row>
    <row r="371" spans="2:107" x14ac:dyDescent="0.3">
      <c r="B371" s="66">
        <v>41306</v>
      </c>
      <c r="C371" t="s">
        <v>444</v>
      </c>
      <c r="D371">
        <v>66</v>
      </c>
      <c r="E371">
        <v>220</v>
      </c>
      <c r="F371">
        <v>468</v>
      </c>
      <c r="G371">
        <v>62</v>
      </c>
      <c r="H371">
        <v>1874</v>
      </c>
      <c r="I371">
        <v>323</v>
      </c>
      <c r="J371">
        <v>53</v>
      </c>
      <c r="K371">
        <v>15</v>
      </c>
      <c r="L371">
        <v>390</v>
      </c>
      <c r="M371">
        <v>192</v>
      </c>
      <c r="N371">
        <v>203</v>
      </c>
      <c r="O371">
        <v>443</v>
      </c>
      <c r="P371">
        <v>230</v>
      </c>
      <c r="Q371">
        <v>100</v>
      </c>
      <c r="R371">
        <v>77</v>
      </c>
      <c r="S371">
        <v>121</v>
      </c>
      <c r="T371">
        <v>58</v>
      </c>
      <c r="U371">
        <v>49</v>
      </c>
      <c r="V371">
        <v>45</v>
      </c>
      <c r="W371">
        <v>96</v>
      </c>
      <c r="X371">
        <v>92</v>
      </c>
      <c r="Y371">
        <v>165</v>
      </c>
      <c r="Z371">
        <v>111</v>
      </c>
      <c r="AA371">
        <v>26</v>
      </c>
      <c r="AB371">
        <v>143</v>
      </c>
      <c r="AC371">
        <v>211</v>
      </c>
      <c r="AD371">
        <v>51</v>
      </c>
      <c r="AE371">
        <v>237</v>
      </c>
      <c r="AF371">
        <v>20</v>
      </c>
      <c r="AG371">
        <v>114</v>
      </c>
      <c r="AH371">
        <v>92</v>
      </c>
      <c r="AI371">
        <v>193</v>
      </c>
      <c r="AJ371">
        <v>160</v>
      </c>
      <c r="AK371">
        <v>40</v>
      </c>
      <c r="AL371">
        <v>165</v>
      </c>
      <c r="AM371">
        <v>80</v>
      </c>
      <c r="AN371">
        <v>1529</v>
      </c>
      <c r="AO371">
        <v>137</v>
      </c>
      <c r="AP371">
        <v>12</v>
      </c>
      <c r="AQ371">
        <v>75</v>
      </c>
      <c r="AR371">
        <v>25</v>
      </c>
      <c r="AS371">
        <v>94</v>
      </c>
      <c r="AT371">
        <v>624</v>
      </c>
      <c r="AU371">
        <v>240</v>
      </c>
      <c r="AV371">
        <v>12</v>
      </c>
      <c r="AW371">
        <v>195</v>
      </c>
      <c r="AX371">
        <v>0</v>
      </c>
      <c r="AY371">
        <v>16</v>
      </c>
      <c r="AZ371">
        <v>108</v>
      </c>
      <c r="BA371">
        <v>38</v>
      </c>
      <c r="BB371">
        <v>23</v>
      </c>
      <c r="BC371">
        <v>3</v>
      </c>
      <c r="BD371">
        <v>68</v>
      </c>
      <c r="BE371">
        <v>0</v>
      </c>
      <c r="BF371">
        <v>0</v>
      </c>
      <c r="BG371">
        <v>0</v>
      </c>
      <c r="BH371">
        <v>1</v>
      </c>
      <c r="BI371">
        <v>26</v>
      </c>
      <c r="BJ371">
        <v>1</v>
      </c>
      <c r="BK371">
        <v>8</v>
      </c>
      <c r="BL371">
        <v>1</v>
      </c>
      <c r="BM371">
        <v>0</v>
      </c>
      <c r="BN371">
        <v>0</v>
      </c>
      <c r="BO371" s="30">
        <f t="shared" si="199"/>
        <v>108</v>
      </c>
      <c r="BP371">
        <v>52</v>
      </c>
      <c r="BQ371" s="30">
        <f t="shared" si="200"/>
        <v>370</v>
      </c>
      <c r="BR371" s="24">
        <v>10643</v>
      </c>
      <c r="BS371" s="30">
        <f t="shared" si="177"/>
        <v>10643</v>
      </c>
      <c r="BT371" s="30">
        <v>0</v>
      </c>
      <c r="BU371" s="43">
        <v>41328</v>
      </c>
      <c r="BW371">
        <f t="shared" si="214"/>
        <v>148388</v>
      </c>
      <c r="BX371" s="25">
        <f t="shared" si="215"/>
        <v>2.0227438362003802E-2</v>
      </c>
      <c r="BY371" s="44">
        <v>2671</v>
      </c>
      <c r="BZ371" s="39">
        <f t="shared" si="210"/>
        <v>7972</v>
      </c>
      <c r="CA371" s="39">
        <f t="shared" si="216"/>
        <v>108702</v>
      </c>
      <c r="CD371">
        <f t="shared" si="211"/>
        <v>25830</v>
      </c>
      <c r="CE371">
        <f t="shared" si="212"/>
        <v>18512</v>
      </c>
      <c r="CF371">
        <f t="shared" si="213"/>
        <v>9001</v>
      </c>
      <c r="CG371">
        <f t="shared" si="174"/>
        <v>6606</v>
      </c>
      <c r="CH371">
        <f t="shared" si="175"/>
        <v>5968</v>
      </c>
      <c r="CZ371" s="88">
        <v>41306</v>
      </c>
      <c r="DA371" s="6">
        <f t="shared" si="205"/>
        <v>12670.722222222223</v>
      </c>
      <c r="DB371" s="6">
        <f t="shared" si="171"/>
        <v>12365.666666666666</v>
      </c>
      <c r="DC371" s="90">
        <f t="shared" si="206"/>
        <v>10643</v>
      </c>
    </row>
    <row r="372" spans="2:107" x14ac:dyDescent="0.3">
      <c r="B372" s="66">
        <v>41334</v>
      </c>
      <c r="C372" t="s">
        <v>445</v>
      </c>
      <c r="D372">
        <v>96</v>
      </c>
      <c r="E372">
        <v>275</v>
      </c>
      <c r="F372">
        <v>581</v>
      </c>
      <c r="G372">
        <v>82</v>
      </c>
      <c r="H372">
        <v>2447</v>
      </c>
      <c r="I372">
        <v>385</v>
      </c>
      <c r="J372">
        <v>72</v>
      </c>
      <c r="K372">
        <v>15</v>
      </c>
      <c r="L372">
        <v>474</v>
      </c>
      <c r="M372">
        <v>266</v>
      </c>
      <c r="N372">
        <v>259</v>
      </c>
      <c r="O372">
        <v>518</v>
      </c>
      <c r="P372">
        <v>252</v>
      </c>
      <c r="Q372">
        <v>139</v>
      </c>
      <c r="R372">
        <v>74</v>
      </c>
      <c r="S372">
        <v>132</v>
      </c>
      <c r="T372">
        <v>78</v>
      </c>
      <c r="U372">
        <v>90</v>
      </c>
      <c r="V372">
        <v>35</v>
      </c>
      <c r="W372">
        <v>117</v>
      </c>
      <c r="X372">
        <v>109</v>
      </c>
      <c r="Y372">
        <v>184</v>
      </c>
      <c r="Z372">
        <v>173</v>
      </c>
      <c r="AA372">
        <v>30</v>
      </c>
      <c r="AB372">
        <v>181</v>
      </c>
      <c r="AC372">
        <v>273</v>
      </c>
      <c r="AD372">
        <v>62</v>
      </c>
      <c r="AE372">
        <v>330</v>
      </c>
      <c r="AF372">
        <v>27</v>
      </c>
      <c r="AG372">
        <v>115</v>
      </c>
      <c r="AH372">
        <v>126</v>
      </c>
      <c r="AI372">
        <v>272</v>
      </c>
      <c r="AJ372">
        <v>201</v>
      </c>
      <c r="AK372">
        <v>51</v>
      </c>
      <c r="AL372">
        <v>210</v>
      </c>
      <c r="AM372">
        <v>136</v>
      </c>
      <c r="AN372">
        <v>1914</v>
      </c>
      <c r="AO372">
        <v>182</v>
      </c>
      <c r="AP372">
        <v>12</v>
      </c>
      <c r="AQ372">
        <v>107</v>
      </c>
      <c r="AR372">
        <v>39</v>
      </c>
      <c r="AS372">
        <v>143</v>
      </c>
      <c r="AT372">
        <v>845</v>
      </c>
      <c r="AU372">
        <v>304</v>
      </c>
      <c r="AV372">
        <v>15</v>
      </c>
      <c r="AW372">
        <v>229</v>
      </c>
      <c r="AX372">
        <v>1</v>
      </c>
      <c r="AY372">
        <v>13</v>
      </c>
      <c r="AZ372">
        <v>115</v>
      </c>
      <c r="BA372">
        <v>76</v>
      </c>
      <c r="BB372">
        <v>18</v>
      </c>
      <c r="BC372">
        <v>9</v>
      </c>
      <c r="BD372">
        <v>80</v>
      </c>
      <c r="BE372">
        <v>0</v>
      </c>
      <c r="BF372">
        <v>0</v>
      </c>
      <c r="BG372">
        <v>0</v>
      </c>
      <c r="BH372">
        <v>1</v>
      </c>
      <c r="BI372">
        <v>28</v>
      </c>
      <c r="BJ372">
        <v>0</v>
      </c>
      <c r="BK372">
        <v>2</v>
      </c>
      <c r="BL372">
        <v>0</v>
      </c>
      <c r="BM372">
        <v>0</v>
      </c>
      <c r="BN372">
        <v>0</v>
      </c>
      <c r="BO372" s="30">
        <f t="shared" si="199"/>
        <v>120</v>
      </c>
      <c r="BP372">
        <v>52</v>
      </c>
      <c r="BQ372" s="30">
        <f t="shared" si="200"/>
        <v>516</v>
      </c>
      <c r="BR372" s="24">
        <v>13568</v>
      </c>
      <c r="BS372" s="30">
        <f t="shared" si="177"/>
        <v>13568</v>
      </c>
      <c r="BT372" s="30">
        <v>0</v>
      </c>
      <c r="BU372" s="43">
        <v>41363</v>
      </c>
      <c r="BW372">
        <f t="shared" si="214"/>
        <v>148414</v>
      </c>
      <c r="BX372" s="25">
        <f t="shared" si="215"/>
        <v>1.1077199771098556E-2</v>
      </c>
      <c r="BY372" s="44">
        <v>5527</v>
      </c>
      <c r="BZ372" s="39">
        <f t="shared" ref="BZ372:BZ377" si="217">BR372-BY372</f>
        <v>8041</v>
      </c>
      <c r="CA372" s="39">
        <f t="shared" si="216"/>
        <v>107652</v>
      </c>
      <c r="CD372">
        <f t="shared" ref="CD372:CD377" si="218">SUM(H361:H372)</f>
        <v>25940</v>
      </c>
      <c r="CE372">
        <f t="shared" ref="CE372:CE377" si="219">SUM(AN361:AN372)</f>
        <v>18689</v>
      </c>
      <c r="CF372">
        <f t="shared" ref="CF372:CF377" si="220">SUM(AT361:AT372)</f>
        <v>9021</v>
      </c>
      <c r="CG372">
        <f t="shared" si="174"/>
        <v>6577</v>
      </c>
      <c r="CH372">
        <f t="shared" si="175"/>
        <v>5853</v>
      </c>
      <c r="CZ372" s="88">
        <v>41334</v>
      </c>
      <c r="DA372" s="6">
        <f t="shared" si="205"/>
        <v>12755.5</v>
      </c>
      <c r="DB372" s="6">
        <f t="shared" si="171"/>
        <v>12367.833333333334</v>
      </c>
      <c r="DC372" s="90">
        <f t="shared" si="206"/>
        <v>13568</v>
      </c>
    </row>
    <row r="373" spans="2:107" x14ac:dyDescent="0.3">
      <c r="B373" s="63">
        <v>41365</v>
      </c>
      <c r="C373" t="s">
        <v>446</v>
      </c>
      <c r="D373">
        <v>40</v>
      </c>
      <c r="E373">
        <v>229</v>
      </c>
      <c r="F373">
        <v>427</v>
      </c>
      <c r="G373">
        <v>48</v>
      </c>
      <c r="H373">
        <v>1943</v>
      </c>
      <c r="I373">
        <v>287</v>
      </c>
      <c r="J373">
        <v>48</v>
      </c>
      <c r="K373">
        <v>12</v>
      </c>
      <c r="L373">
        <v>431</v>
      </c>
      <c r="M373">
        <v>184</v>
      </c>
      <c r="N373">
        <v>197</v>
      </c>
      <c r="O373">
        <v>467</v>
      </c>
      <c r="P373">
        <v>233</v>
      </c>
      <c r="Q373">
        <v>100</v>
      </c>
      <c r="R373">
        <v>64</v>
      </c>
      <c r="S373">
        <v>130</v>
      </c>
      <c r="T373">
        <v>48</v>
      </c>
      <c r="U373">
        <v>70</v>
      </c>
      <c r="V373">
        <v>30</v>
      </c>
      <c r="W373">
        <v>82</v>
      </c>
      <c r="X373">
        <v>85</v>
      </c>
      <c r="Y373">
        <v>168</v>
      </c>
      <c r="Z373">
        <v>128</v>
      </c>
      <c r="AA373">
        <v>42</v>
      </c>
      <c r="AB373">
        <v>144</v>
      </c>
      <c r="AC373">
        <v>181</v>
      </c>
      <c r="AD373">
        <v>64</v>
      </c>
      <c r="AE373">
        <v>266</v>
      </c>
      <c r="AF373">
        <v>21</v>
      </c>
      <c r="AG373">
        <v>106</v>
      </c>
      <c r="AH373">
        <v>80</v>
      </c>
      <c r="AI373">
        <v>241</v>
      </c>
      <c r="AJ373">
        <v>136</v>
      </c>
      <c r="AK373">
        <v>41</v>
      </c>
      <c r="AL373">
        <v>154</v>
      </c>
      <c r="AM373">
        <v>80</v>
      </c>
      <c r="AN373">
        <v>1457</v>
      </c>
      <c r="AO373">
        <v>136</v>
      </c>
      <c r="AP373">
        <v>20</v>
      </c>
      <c r="AQ373">
        <v>89</v>
      </c>
      <c r="AR373">
        <v>39</v>
      </c>
      <c r="AS373">
        <v>98</v>
      </c>
      <c r="AT373">
        <v>626</v>
      </c>
      <c r="AU373">
        <v>222</v>
      </c>
      <c r="AV373">
        <v>17</v>
      </c>
      <c r="AW373">
        <v>170</v>
      </c>
      <c r="AX373">
        <v>1</v>
      </c>
      <c r="AY373">
        <v>14</v>
      </c>
      <c r="AZ373">
        <v>109</v>
      </c>
      <c r="BA373">
        <v>40</v>
      </c>
      <c r="BB373">
        <v>26</v>
      </c>
      <c r="BC373">
        <v>10</v>
      </c>
      <c r="BD373">
        <v>87</v>
      </c>
      <c r="BE373">
        <v>0</v>
      </c>
      <c r="BF373">
        <v>0</v>
      </c>
      <c r="BG373">
        <v>0</v>
      </c>
      <c r="BH373">
        <v>0</v>
      </c>
      <c r="BI373">
        <v>25</v>
      </c>
      <c r="BJ373">
        <v>0</v>
      </c>
      <c r="BK373">
        <v>4</v>
      </c>
      <c r="BL373">
        <v>3</v>
      </c>
      <c r="BM373">
        <v>0</v>
      </c>
      <c r="BN373">
        <v>2</v>
      </c>
      <c r="BO373" s="30">
        <f t="shared" si="199"/>
        <v>131</v>
      </c>
      <c r="BP373">
        <v>43</v>
      </c>
      <c r="BQ373" s="30">
        <f t="shared" si="200"/>
        <v>396</v>
      </c>
      <c r="BR373" s="24">
        <v>10641</v>
      </c>
      <c r="BS373" s="30">
        <f t="shared" si="177"/>
        <v>10641</v>
      </c>
      <c r="BT373" s="30">
        <v>0</v>
      </c>
      <c r="BU373" s="43">
        <v>41391</v>
      </c>
      <c r="BW373">
        <f t="shared" ref="BW373:BW378" si="221">SUM(BR362:BR373)</f>
        <v>148749</v>
      </c>
      <c r="BX373" s="25">
        <f t="shared" si="215"/>
        <v>3.2190687669141571E-2</v>
      </c>
      <c r="BY373" s="44">
        <v>4773</v>
      </c>
      <c r="BZ373" s="39">
        <f t="shared" si="217"/>
        <v>5868</v>
      </c>
      <c r="CA373" s="39">
        <f t="shared" si="216"/>
        <v>106060</v>
      </c>
      <c r="CD373">
        <f t="shared" si="218"/>
        <v>26187</v>
      </c>
      <c r="CE373">
        <f t="shared" si="219"/>
        <v>18844</v>
      </c>
      <c r="CF373">
        <f t="shared" si="220"/>
        <v>9013</v>
      </c>
      <c r="CG373">
        <f t="shared" si="174"/>
        <v>6478</v>
      </c>
      <c r="CH373">
        <f t="shared" si="175"/>
        <v>5925</v>
      </c>
      <c r="CZ373" s="88">
        <v>41365</v>
      </c>
      <c r="DA373" s="6">
        <f t="shared" si="205"/>
        <v>12759.833333333334</v>
      </c>
      <c r="DB373" s="6">
        <f t="shared" si="171"/>
        <v>12395.75</v>
      </c>
      <c r="DC373" s="90">
        <f t="shared" si="206"/>
        <v>10641</v>
      </c>
    </row>
    <row r="374" spans="2:107" x14ac:dyDescent="0.3">
      <c r="B374" s="63">
        <v>41395</v>
      </c>
      <c r="C374" t="s">
        <v>447</v>
      </c>
      <c r="D374">
        <v>49</v>
      </c>
      <c r="E374">
        <v>254</v>
      </c>
      <c r="F374">
        <v>470</v>
      </c>
      <c r="G374">
        <v>55</v>
      </c>
      <c r="H374">
        <v>1837</v>
      </c>
      <c r="I374">
        <v>333</v>
      </c>
      <c r="J374">
        <v>34</v>
      </c>
      <c r="K374">
        <v>9</v>
      </c>
      <c r="L374">
        <v>403</v>
      </c>
      <c r="M374">
        <v>206</v>
      </c>
      <c r="N374">
        <v>183</v>
      </c>
      <c r="O374">
        <v>414</v>
      </c>
      <c r="P374">
        <v>225</v>
      </c>
      <c r="Q374">
        <v>75</v>
      </c>
      <c r="R374">
        <v>62</v>
      </c>
      <c r="S374">
        <v>92</v>
      </c>
      <c r="T374">
        <v>48</v>
      </c>
      <c r="U374">
        <v>66</v>
      </c>
      <c r="V374">
        <v>34</v>
      </c>
      <c r="W374">
        <v>108</v>
      </c>
      <c r="X374">
        <v>99</v>
      </c>
      <c r="Y374">
        <v>166</v>
      </c>
      <c r="Z374">
        <v>148</v>
      </c>
      <c r="AA374">
        <v>26</v>
      </c>
      <c r="AB374">
        <v>121</v>
      </c>
      <c r="AC374">
        <v>185</v>
      </c>
      <c r="AD374">
        <v>50</v>
      </c>
      <c r="AE374">
        <v>241</v>
      </c>
      <c r="AF374">
        <v>19</v>
      </c>
      <c r="AG374">
        <v>89</v>
      </c>
      <c r="AH374">
        <v>78</v>
      </c>
      <c r="AI374">
        <v>217</v>
      </c>
      <c r="AJ374">
        <v>141</v>
      </c>
      <c r="AK374">
        <v>38</v>
      </c>
      <c r="AL374">
        <v>128</v>
      </c>
      <c r="AM374">
        <v>94</v>
      </c>
      <c r="AN374">
        <v>1327</v>
      </c>
      <c r="AO374">
        <v>144</v>
      </c>
      <c r="AP374">
        <v>12</v>
      </c>
      <c r="AQ374">
        <v>74</v>
      </c>
      <c r="AR374">
        <v>30</v>
      </c>
      <c r="AS374">
        <v>137</v>
      </c>
      <c r="AT374">
        <v>588</v>
      </c>
      <c r="AU374">
        <v>225</v>
      </c>
      <c r="AV374">
        <v>22</v>
      </c>
      <c r="AW374">
        <v>221</v>
      </c>
      <c r="AX374">
        <v>0</v>
      </c>
      <c r="AY374">
        <v>19</v>
      </c>
      <c r="AZ374">
        <v>84</v>
      </c>
      <c r="BA374">
        <v>36</v>
      </c>
      <c r="BB374">
        <v>17</v>
      </c>
      <c r="BC374">
        <v>12</v>
      </c>
      <c r="BD374">
        <v>74</v>
      </c>
      <c r="BE374">
        <v>0</v>
      </c>
      <c r="BF374">
        <v>0</v>
      </c>
      <c r="BG374">
        <v>0</v>
      </c>
      <c r="BH374">
        <v>0</v>
      </c>
      <c r="BI374">
        <v>25</v>
      </c>
      <c r="BJ374">
        <v>0</v>
      </c>
      <c r="BK374">
        <v>6</v>
      </c>
      <c r="BL374">
        <v>1</v>
      </c>
      <c r="BM374">
        <v>1</v>
      </c>
      <c r="BN374">
        <v>0</v>
      </c>
      <c r="BO374" s="30">
        <f t="shared" si="199"/>
        <v>119</v>
      </c>
      <c r="BP374">
        <v>43</v>
      </c>
      <c r="BQ374" s="30">
        <f t="shared" si="200"/>
        <v>360</v>
      </c>
      <c r="BR374" s="24">
        <v>10255</v>
      </c>
      <c r="BS374" s="30">
        <f t="shared" si="177"/>
        <v>10255</v>
      </c>
      <c r="BT374" s="30">
        <v>0</v>
      </c>
      <c r="BU374" s="43">
        <v>41419</v>
      </c>
      <c r="BW374">
        <f t="shared" si="221"/>
        <v>148735</v>
      </c>
      <c r="BX374" s="25">
        <f t="shared" ref="BX374:BX379" si="222">(BW374/BW362)-1</f>
        <v>3.1721258029161703E-2</v>
      </c>
      <c r="BY374" s="44">
        <v>6450</v>
      </c>
      <c r="BZ374" s="39">
        <f t="shared" si="217"/>
        <v>3805</v>
      </c>
      <c r="CA374" s="39">
        <f t="shared" ref="CA374:CA379" si="223">SUM(BZ363:BZ374)</f>
        <v>102723</v>
      </c>
      <c r="CD374">
        <f t="shared" si="218"/>
        <v>26192</v>
      </c>
      <c r="CE374">
        <f t="shared" si="219"/>
        <v>18884</v>
      </c>
      <c r="CF374">
        <f t="shared" si="220"/>
        <v>9003</v>
      </c>
      <c r="CG374">
        <f t="shared" si="174"/>
        <v>6431</v>
      </c>
      <c r="CH374">
        <f t="shared" si="175"/>
        <v>5924</v>
      </c>
      <c r="CZ374" s="88">
        <v>41395</v>
      </c>
      <c r="DA374" s="6">
        <f t="shared" si="205"/>
        <v>12692.694444444445</v>
      </c>
      <c r="DB374" s="6">
        <f t="shared" si="171"/>
        <v>12394.583333333334</v>
      </c>
      <c r="DC374" s="90">
        <f t="shared" si="206"/>
        <v>10255</v>
      </c>
    </row>
    <row r="375" spans="2:107" x14ac:dyDescent="0.3">
      <c r="B375" s="66">
        <v>41426</v>
      </c>
      <c r="C375" t="s">
        <v>448</v>
      </c>
      <c r="D375">
        <v>86</v>
      </c>
      <c r="E375">
        <v>313</v>
      </c>
      <c r="F375">
        <v>720</v>
      </c>
      <c r="G375">
        <v>100</v>
      </c>
      <c r="H375">
        <v>2630</v>
      </c>
      <c r="I375">
        <v>412</v>
      </c>
      <c r="J375">
        <v>78</v>
      </c>
      <c r="K375">
        <v>18</v>
      </c>
      <c r="L375">
        <v>600</v>
      </c>
      <c r="M375">
        <v>279</v>
      </c>
      <c r="N375">
        <v>254</v>
      </c>
      <c r="O375">
        <v>572</v>
      </c>
      <c r="P375">
        <v>378</v>
      </c>
      <c r="Q375">
        <v>152</v>
      </c>
      <c r="R375">
        <v>100</v>
      </c>
      <c r="S375">
        <v>158</v>
      </c>
      <c r="T375">
        <v>83</v>
      </c>
      <c r="U375">
        <v>98</v>
      </c>
      <c r="V375">
        <v>45</v>
      </c>
      <c r="W375">
        <v>149</v>
      </c>
      <c r="X375">
        <v>157</v>
      </c>
      <c r="Y375">
        <v>250</v>
      </c>
      <c r="Z375">
        <v>227</v>
      </c>
      <c r="AA375">
        <v>48</v>
      </c>
      <c r="AB375">
        <v>183</v>
      </c>
      <c r="AC375">
        <v>285</v>
      </c>
      <c r="AD375">
        <v>80</v>
      </c>
      <c r="AE375">
        <v>358</v>
      </c>
      <c r="AF375">
        <v>36</v>
      </c>
      <c r="AG375">
        <v>185</v>
      </c>
      <c r="AH375">
        <v>149</v>
      </c>
      <c r="AI375">
        <v>337</v>
      </c>
      <c r="AJ375">
        <v>251</v>
      </c>
      <c r="AK375">
        <v>60</v>
      </c>
      <c r="AL375">
        <v>255</v>
      </c>
      <c r="AM375">
        <v>143</v>
      </c>
      <c r="AN375">
        <v>1752</v>
      </c>
      <c r="AO375">
        <v>214</v>
      </c>
      <c r="AP375">
        <v>21</v>
      </c>
      <c r="AQ375">
        <v>100</v>
      </c>
      <c r="AR375">
        <v>54</v>
      </c>
      <c r="AS375">
        <v>141</v>
      </c>
      <c r="AT375">
        <v>820</v>
      </c>
      <c r="AU375">
        <v>303</v>
      </c>
      <c r="AV375">
        <v>25</v>
      </c>
      <c r="AW375">
        <v>289</v>
      </c>
      <c r="AX375">
        <v>2</v>
      </c>
      <c r="AY375">
        <v>18</v>
      </c>
      <c r="AZ375">
        <v>152</v>
      </c>
      <c r="BA375">
        <v>58</v>
      </c>
      <c r="BB375">
        <v>29</v>
      </c>
      <c r="BC375">
        <v>13</v>
      </c>
      <c r="BD375">
        <v>119</v>
      </c>
      <c r="BE375">
        <v>0</v>
      </c>
      <c r="BF375">
        <v>0</v>
      </c>
      <c r="BG375">
        <v>0</v>
      </c>
      <c r="BH375">
        <v>1</v>
      </c>
      <c r="BI375">
        <v>25</v>
      </c>
      <c r="BJ375">
        <v>0</v>
      </c>
      <c r="BK375">
        <v>10</v>
      </c>
      <c r="BL375">
        <v>1</v>
      </c>
      <c r="BM375">
        <v>0</v>
      </c>
      <c r="BN375">
        <v>0</v>
      </c>
      <c r="BO375" s="30">
        <f t="shared" si="199"/>
        <v>169</v>
      </c>
      <c r="BP375">
        <v>62</v>
      </c>
      <c r="BQ375" s="30">
        <f t="shared" si="200"/>
        <v>538</v>
      </c>
      <c r="BR375" s="24">
        <v>14976</v>
      </c>
      <c r="BS375" s="30">
        <f t="shared" si="177"/>
        <v>14976</v>
      </c>
      <c r="BT375" s="30">
        <v>0</v>
      </c>
      <c r="BU375" s="43">
        <v>41454</v>
      </c>
      <c r="BW375">
        <f t="shared" si="221"/>
        <v>149521</v>
      </c>
      <c r="BX375" s="25">
        <f t="shared" si="222"/>
        <v>2.0746576371158287E-2</v>
      </c>
      <c r="BY375" s="44">
        <v>5139</v>
      </c>
      <c r="BZ375" s="39">
        <f t="shared" si="217"/>
        <v>9837</v>
      </c>
      <c r="CA375" s="39">
        <f t="shared" si="223"/>
        <v>102126</v>
      </c>
      <c r="CD375">
        <f t="shared" si="218"/>
        <v>26362</v>
      </c>
      <c r="CE375">
        <f t="shared" si="219"/>
        <v>19013</v>
      </c>
      <c r="CF375">
        <f t="shared" si="220"/>
        <v>8948</v>
      </c>
      <c r="CG375">
        <f t="shared" si="174"/>
        <v>6508</v>
      </c>
      <c r="CH375">
        <f t="shared" si="175"/>
        <v>5896</v>
      </c>
      <c r="CZ375" s="88">
        <v>41426</v>
      </c>
      <c r="DA375" s="6">
        <f t="shared" si="205"/>
        <v>12731.305555555555</v>
      </c>
      <c r="DB375" s="6">
        <f t="shared" si="171"/>
        <v>12460.083333333334</v>
      </c>
      <c r="DC375" s="90">
        <f t="shared" si="206"/>
        <v>14976</v>
      </c>
    </row>
    <row r="376" spans="2:107" x14ac:dyDescent="0.3">
      <c r="B376" s="63">
        <v>41456</v>
      </c>
      <c r="C376" t="s">
        <v>462</v>
      </c>
      <c r="D376">
        <v>88</v>
      </c>
      <c r="E376">
        <v>251</v>
      </c>
      <c r="F376">
        <v>560</v>
      </c>
      <c r="G376">
        <v>63</v>
      </c>
      <c r="H376">
        <v>2406</v>
      </c>
      <c r="I376">
        <v>401</v>
      </c>
      <c r="J376">
        <v>66</v>
      </c>
      <c r="K376">
        <v>17</v>
      </c>
      <c r="L376">
        <v>472</v>
      </c>
      <c r="M376">
        <v>271</v>
      </c>
      <c r="N376">
        <v>204</v>
      </c>
      <c r="O376">
        <v>477</v>
      </c>
      <c r="P376">
        <v>327</v>
      </c>
      <c r="Q376">
        <v>123</v>
      </c>
      <c r="R376">
        <v>99</v>
      </c>
      <c r="S376">
        <v>109</v>
      </c>
      <c r="T376">
        <v>55</v>
      </c>
      <c r="U376">
        <v>86</v>
      </c>
      <c r="V376">
        <v>33</v>
      </c>
      <c r="W376">
        <v>133</v>
      </c>
      <c r="X376">
        <v>153</v>
      </c>
      <c r="Y376">
        <v>173</v>
      </c>
      <c r="Z376">
        <v>191</v>
      </c>
      <c r="AA376">
        <v>43</v>
      </c>
      <c r="AB376">
        <v>197</v>
      </c>
      <c r="AC376">
        <v>205</v>
      </c>
      <c r="AD376">
        <v>54</v>
      </c>
      <c r="AE376">
        <v>304</v>
      </c>
      <c r="AF376">
        <v>36</v>
      </c>
      <c r="AG376">
        <v>117</v>
      </c>
      <c r="AH376">
        <v>104</v>
      </c>
      <c r="AI376">
        <v>303</v>
      </c>
      <c r="AJ376">
        <v>196</v>
      </c>
      <c r="AK376">
        <v>40</v>
      </c>
      <c r="AL376">
        <v>176</v>
      </c>
      <c r="AM376">
        <v>114</v>
      </c>
      <c r="AN376">
        <v>1436</v>
      </c>
      <c r="AO376">
        <v>227</v>
      </c>
      <c r="AP376">
        <v>27</v>
      </c>
      <c r="AQ376">
        <v>84</v>
      </c>
      <c r="AR376">
        <v>38</v>
      </c>
      <c r="AS376">
        <v>119</v>
      </c>
      <c r="AT376">
        <v>761</v>
      </c>
      <c r="AU376">
        <v>293</v>
      </c>
      <c r="AV376">
        <v>29</v>
      </c>
      <c r="AW376">
        <v>260</v>
      </c>
      <c r="AX376">
        <v>1</v>
      </c>
      <c r="AY376">
        <v>12</v>
      </c>
      <c r="AZ376">
        <v>148</v>
      </c>
      <c r="BA376">
        <v>78</v>
      </c>
      <c r="BB376">
        <v>34</v>
      </c>
      <c r="BC376">
        <v>5</v>
      </c>
      <c r="BD376">
        <v>79</v>
      </c>
      <c r="BE376">
        <v>0</v>
      </c>
      <c r="BF376">
        <v>0</v>
      </c>
      <c r="BG376">
        <v>0</v>
      </c>
      <c r="BH376">
        <v>0</v>
      </c>
      <c r="BI376">
        <v>21</v>
      </c>
      <c r="BJ376">
        <v>0</v>
      </c>
      <c r="BK376">
        <v>3</v>
      </c>
      <c r="BL376">
        <v>1</v>
      </c>
      <c r="BM376">
        <v>0</v>
      </c>
      <c r="BN376">
        <v>0</v>
      </c>
      <c r="BO376" s="30">
        <f t="shared" si="199"/>
        <v>109</v>
      </c>
      <c r="BP376">
        <v>45</v>
      </c>
      <c r="BQ376" s="30">
        <f t="shared" si="200"/>
        <v>424</v>
      </c>
      <c r="BR376" s="24">
        <v>12772</v>
      </c>
      <c r="BS376" s="30">
        <f t="shared" si="177"/>
        <v>12772</v>
      </c>
      <c r="BT376" s="30">
        <v>0</v>
      </c>
      <c r="BU376" s="43">
        <v>41482</v>
      </c>
      <c r="BW376">
        <f t="shared" si="221"/>
        <v>149837</v>
      </c>
      <c r="BX376" s="25">
        <f t="shared" si="222"/>
        <v>4.4560632995224614E-2</v>
      </c>
      <c r="BY376" s="44">
        <v>4270</v>
      </c>
      <c r="BZ376" s="39">
        <f t="shared" si="217"/>
        <v>8502</v>
      </c>
      <c r="CA376" s="39">
        <f t="shared" si="223"/>
        <v>101872</v>
      </c>
      <c r="CD376">
        <f t="shared" si="218"/>
        <v>26467</v>
      </c>
      <c r="CE376">
        <f t="shared" si="219"/>
        <v>19037</v>
      </c>
      <c r="CF376">
        <f t="shared" si="220"/>
        <v>8958</v>
      </c>
      <c r="CG376">
        <f t="shared" si="174"/>
        <v>6559</v>
      </c>
      <c r="CH376">
        <f t="shared" si="175"/>
        <v>5948</v>
      </c>
      <c r="CZ376" s="88">
        <v>41456</v>
      </c>
      <c r="DA376" s="6">
        <f t="shared" si="205"/>
        <v>12587.333333333334</v>
      </c>
      <c r="DB376" s="6">
        <f t="shared" si="171"/>
        <v>12486.416666666666</v>
      </c>
      <c r="DC376" s="90">
        <f t="shared" si="206"/>
        <v>12772</v>
      </c>
    </row>
    <row r="377" spans="2:107" x14ac:dyDescent="0.3">
      <c r="B377" s="63">
        <v>41487</v>
      </c>
      <c r="C377" t="s">
        <v>438</v>
      </c>
      <c r="D377">
        <v>105</v>
      </c>
      <c r="E377">
        <v>327</v>
      </c>
      <c r="F377">
        <v>756</v>
      </c>
      <c r="G377">
        <v>107</v>
      </c>
      <c r="H377">
        <v>3258</v>
      </c>
      <c r="I377">
        <v>570</v>
      </c>
      <c r="J377">
        <v>107</v>
      </c>
      <c r="K377">
        <v>12</v>
      </c>
      <c r="L377">
        <v>680</v>
      </c>
      <c r="M377">
        <v>318</v>
      </c>
      <c r="N377">
        <v>260</v>
      </c>
      <c r="O377">
        <v>617</v>
      </c>
      <c r="P377">
        <v>422</v>
      </c>
      <c r="Q377">
        <v>172</v>
      </c>
      <c r="R377">
        <v>117</v>
      </c>
      <c r="S377">
        <v>166</v>
      </c>
      <c r="T377">
        <v>86</v>
      </c>
      <c r="U377">
        <v>87</v>
      </c>
      <c r="V377">
        <v>57</v>
      </c>
      <c r="W377">
        <v>186</v>
      </c>
      <c r="X377">
        <v>216</v>
      </c>
      <c r="Y377">
        <v>277</v>
      </c>
      <c r="Z377">
        <v>270</v>
      </c>
      <c r="AA377">
        <v>53</v>
      </c>
      <c r="AB377">
        <v>235</v>
      </c>
      <c r="AC377">
        <v>328</v>
      </c>
      <c r="AD377">
        <v>81</v>
      </c>
      <c r="AE377">
        <v>382</v>
      </c>
      <c r="AF377">
        <v>43</v>
      </c>
      <c r="AG377">
        <v>176</v>
      </c>
      <c r="AH377">
        <v>160</v>
      </c>
      <c r="AI377">
        <v>389</v>
      </c>
      <c r="AJ377">
        <v>305</v>
      </c>
      <c r="AK377">
        <v>89</v>
      </c>
      <c r="AL377">
        <v>246</v>
      </c>
      <c r="AM377">
        <v>176</v>
      </c>
      <c r="AN377">
        <v>1764</v>
      </c>
      <c r="AO377">
        <v>268</v>
      </c>
      <c r="AP377">
        <v>24</v>
      </c>
      <c r="AQ377">
        <v>120</v>
      </c>
      <c r="AR377">
        <v>50</v>
      </c>
      <c r="AS377">
        <v>188</v>
      </c>
      <c r="AT377">
        <v>1070</v>
      </c>
      <c r="AU377">
        <v>366</v>
      </c>
      <c r="AV377">
        <v>42</v>
      </c>
      <c r="AW377">
        <v>408</v>
      </c>
      <c r="AX377">
        <v>1</v>
      </c>
      <c r="AY377">
        <v>27</v>
      </c>
      <c r="AZ377">
        <v>207</v>
      </c>
      <c r="BA377">
        <v>79</v>
      </c>
      <c r="BB377">
        <v>41</v>
      </c>
      <c r="BC377">
        <v>8</v>
      </c>
      <c r="BD377">
        <v>102</v>
      </c>
      <c r="BE377">
        <v>0</v>
      </c>
      <c r="BF377">
        <v>0</v>
      </c>
      <c r="BG377">
        <v>0</v>
      </c>
      <c r="BH377">
        <v>0</v>
      </c>
      <c r="BI377">
        <v>40</v>
      </c>
      <c r="BJ377">
        <v>0</v>
      </c>
      <c r="BK377">
        <v>7</v>
      </c>
      <c r="BL377">
        <v>1</v>
      </c>
      <c r="BM377">
        <v>1</v>
      </c>
      <c r="BN377">
        <v>0</v>
      </c>
      <c r="BO377" s="30">
        <f t="shared" si="199"/>
        <v>159</v>
      </c>
      <c r="BP377">
        <v>91</v>
      </c>
      <c r="BQ377" s="30">
        <f t="shared" si="200"/>
        <v>645</v>
      </c>
      <c r="BR377" s="24">
        <v>17386</v>
      </c>
      <c r="BS377" s="30">
        <f t="shared" si="177"/>
        <v>17386</v>
      </c>
      <c r="BT377" s="30">
        <v>0</v>
      </c>
      <c r="BU377" s="43">
        <v>41517</v>
      </c>
      <c r="BW377">
        <f t="shared" si="221"/>
        <v>153252</v>
      </c>
      <c r="BX377" s="25">
        <f t="shared" si="222"/>
        <v>6.4619659604029156E-2</v>
      </c>
      <c r="BY377" s="44">
        <v>2952</v>
      </c>
      <c r="BZ377" s="39">
        <f t="shared" si="217"/>
        <v>14434</v>
      </c>
      <c r="CA377" s="39">
        <f t="shared" si="223"/>
        <v>105928</v>
      </c>
      <c r="CD377">
        <f t="shared" si="218"/>
        <v>27253</v>
      </c>
      <c r="CE377">
        <f t="shared" si="219"/>
        <v>19198</v>
      </c>
      <c r="CF377">
        <f t="shared" si="220"/>
        <v>9174</v>
      </c>
      <c r="CG377">
        <f t="shared" si="174"/>
        <v>6655</v>
      </c>
      <c r="CH377">
        <f t="shared" si="175"/>
        <v>6020</v>
      </c>
      <c r="CZ377" s="88">
        <v>41487</v>
      </c>
      <c r="DA377" s="6">
        <f t="shared" si="205"/>
        <v>12637.222222222223</v>
      </c>
      <c r="DB377" s="6">
        <f t="shared" si="171"/>
        <v>12771</v>
      </c>
      <c r="DC377" s="90">
        <f t="shared" si="206"/>
        <v>17386</v>
      </c>
    </row>
    <row r="378" spans="2:107" x14ac:dyDescent="0.3">
      <c r="B378" s="63">
        <v>41518</v>
      </c>
      <c r="C378" t="s">
        <v>439</v>
      </c>
      <c r="D378">
        <v>84</v>
      </c>
      <c r="E378">
        <v>281</v>
      </c>
      <c r="F378">
        <v>649</v>
      </c>
      <c r="G378">
        <v>71</v>
      </c>
      <c r="H378">
        <v>2651</v>
      </c>
      <c r="I378">
        <v>443</v>
      </c>
      <c r="J378">
        <v>61</v>
      </c>
      <c r="K378">
        <v>22</v>
      </c>
      <c r="L378">
        <v>525</v>
      </c>
      <c r="M378">
        <v>271</v>
      </c>
      <c r="N378">
        <v>217</v>
      </c>
      <c r="O378">
        <v>495</v>
      </c>
      <c r="P378">
        <v>390</v>
      </c>
      <c r="Q378">
        <v>129</v>
      </c>
      <c r="R378">
        <v>102</v>
      </c>
      <c r="S378">
        <v>136</v>
      </c>
      <c r="T378">
        <v>63</v>
      </c>
      <c r="U378">
        <v>97</v>
      </c>
      <c r="V378">
        <v>45</v>
      </c>
      <c r="W378">
        <v>176</v>
      </c>
      <c r="X378">
        <v>190</v>
      </c>
      <c r="Y378">
        <v>247</v>
      </c>
      <c r="Z378">
        <v>238</v>
      </c>
      <c r="AA378">
        <v>39</v>
      </c>
      <c r="AB378">
        <v>218</v>
      </c>
      <c r="AC378">
        <v>225</v>
      </c>
      <c r="AD378">
        <v>100</v>
      </c>
      <c r="AE378">
        <v>363</v>
      </c>
      <c r="AF378">
        <v>33</v>
      </c>
      <c r="AG378">
        <v>147</v>
      </c>
      <c r="AH378">
        <v>129</v>
      </c>
      <c r="AI378">
        <v>343</v>
      </c>
      <c r="AJ378">
        <v>216</v>
      </c>
      <c r="AK378">
        <v>63</v>
      </c>
      <c r="AL378">
        <v>225</v>
      </c>
      <c r="AM378">
        <v>127</v>
      </c>
      <c r="AN378">
        <v>1529</v>
      </c>
      <c r="AO378">
        <v>221</v>
      </c>
      <c r="AP378">
        <v>22</v>
      </c>
      <c r="AQ378">
        <v>100</v>
      </c>
      <c r="AR378">
        <v>44</v>
      </c>
      <c r="AS378">
        <v>121</v>
      </c>
      <c r="AT378">
        <v>802</v>
      </c>
      <c r="AU378">
        <v>283</v>
      </c>
      <c r="AV378">
        <v>28</v>
      </c>
      <c r="AW378">
        <v>304</v>
      </c>
      <c r="AX378">
        <v>0</v>
      </c>
      <c r="AY378">
        <v>17</v>
      </c>
      <c r="AZ378">
        <v>171</v>
      </c>
      <c r="BA378">
        <v>69</v>
      </c>
      <c r="BB378">
        <v>42</v>
      </c>
      <c r="BC378">
        <v>7</v>
      </c>
      <c r="BD378">
        <v>100</v>
      </c>
      <c r="BE378">
        <v>0</v>
      </c>
      <c r="BF378">
        <v>0</v>
      </c>
      <c r="BG378">
        <v>0</v>
      </c>
      <c r="BH378">
        <v>0</v>
      </c>
      <c r="BI378">
        <v>30</v>
      </c>
      <c r="BJ378">
        <v>0</v>
      </c>
      <c r="BK378">
        <v>10</v>
      </c>
      <c r="BL378">
        <v>1</v>
      </c>
      <c r="BM378">
        <v>0</v>
      </c>
      <c r="BN378">
        <v>0</v>
      </c>
      <c r="BO378" s="30">
        <f t="shared" si="199"/>
        <v>148</v>
      </c>
      <c r="BP378">
        <v>72</v>
      </c>
      <c r="BQ378" s="30">
        <f t="shared" si="200"/>
        <v>608</v>
      </c>
      <c r="BR378" s="24">
        <v>14392</v>
      </c>
      <c r="BS378" s="30">
        <f t="shared" si="177"/>
        <v>14392</v>
      </c>
      <c r="BT378" s="30">
        <v>0</v>
      </c>
      <c r="BU378" s="43">
        <v>41545</v>
      </c>
      <c r="BW378">
        <f t="shared" si="221"/>
        <v>148803</v>
      </c>
      <c r="BX378" s="25">
        <f t="shared" si="222"/>
        <v>-4.7953451043338813E-3</v>
      </c>
      <c r="BY378" s="44">
        <v>7274</v>
      </c>
      <c r="BZ378" s="39">
        <f t="shared" ref="BZ378:BZ383" si="224">BR378-BY378</f>
        <v>7118</v>
      </c>
      <c r="CA378" s="39">
        <f t="shared" si="223"/>
        <v>96876</v>
      </c>
      <c r="CD378">
        <f t="shared" ref="CD378:CD383" si="225">SUM(H367:H378)</f>
        <v>26711</v>
      </c>
      <c r="CE378">
        <f t="shared" ref="CE378:CE383" si="226">SUM(AN367:AN378)</f>
        <v>18501</v>
      </c>
      <c r="CF378">
        <f t="shared" ref="CF378:CF383" si="227">SUM(AT367:AT378)</f>
        <v>8747</v>
      </c>
      <c r="CG378">
        <f t="shared" si="174"/>
        <v>6489</v>
      </c>
      <c r="CH378">
        <f t="shared" si="175"/>
        <v>5775</v>
      </c>
      <c r="CZ378" s="88">
        <v>41518</v>
      </c>
      <c r="DA378" s="6">
        <f t="shared" si="205"/>
        <v>12604.25</v>
      </c>
      <c r="DB378" s="6">
        <f t="shared" si="171"/>
        <v>12400.25</v>
      </c>
      <c r="DC378" s="90">
        <f t="shared" si="206"/>
        <v>14392</v>
      </c>
    </row>
    <row r="379" spans="2:107" x14ac:dyDescent="0.3">
      <c r="B379" s="63">
        <v>41548</v>
      </c>
      <c r="C379" t="s">
        <v>440</v>
      </c>
      <c r="D379">
        <v>79</v>
      </c>
      <c r="E379">
        <v>298</v>
      </c>
      <c r="F379">
        <v>573</v>
      </c>
      <c r="G379">
        <v>70</v>
      </c>
      <c r="H379">
        <v>2310</v>
      </c>
      <c r="I379">
        <v>422</v>
      </c>
      <c r="J379">
        <v>53</v>
      </c>
      <c r="K379">
        <v>31</v>
      </c>
      <c r="L379">
        <v>477</v>
      </c>
      <c r="M379">
        <v>221</v>
      </c>
      <c r="N379">
        <v>216</v>
      </c>
      <c r="O379">
        <v>482</v>
      </c>
      <c r="P379">
        <v>325</v>
      </c>
      <c r="Q379">
        <v>106</v>
      </c>
      <c r="R379">
        <v>72</v>
      </c>
      <c r="S379">
        <v>114</v>
      </c>
      <c r="T379">
        <v>73</v>
      </c>
      <c r="U379">
        <v>63</v>
      </c>
      <c r="V379">
        <v>47</v>
      </c>
      <c r="W379">
        <v>134</v>
      </c>
      <c r="X379">
        <v>158</v>
      </c>
      <c r="Y379">
        <v>189</v>
      </c>
      <c r="Z379">
        <v>175</v>
      </c>
      <c r="AA379">
        <v>34</v>
      </c>
      <c r="AB379">
        <v>167</v>
      </c>
      <c r="AC379">
        <v>228</v>
      </c>
      <c r="AD379">
        <v>38</v>
      </c>
      <c r="AE379">
        <v>299</v>
      </c>
      <c r="AF379">
        <v>30</v>
      </c>
      <c r="AG379">
        <v>126</v>
      </c>
      <c r="AH379">
        <v>125</v>
      </c>
      <c r="AI379">
        <v>270</v>
      </c>
      <c r="AJ379">
        <v>209</v>
      </c>
      <c r="AK379">
        <v>54</v>
      </c>
      <c r="AL379">
        <v>203</v>
      </c>
      <c r="AM379">
        <v>107</v>
      </c>
      <c r="AN379">
        <v>1480</v>
      </c>
      <c r="AO379">
        <v>201</v>
      </c>
      <c r="AP379">
        <v>13</v>
      </c>
      <c r="AQ379">
        <v>87</v>
      </c>
      <c r="AR379">
        <v>38</v>
      </c>
      <c r="AS379">
        <v>168</v>
      </c>
      <c r="AT379">
        <v>721</v>
      </c>
      <c r="AU379">
        <v>295</v>
      </c>
      <c r="AV379">
        <v>23</v>
      </c>
      <c r="AW379">
        <v>230</v>
      </c>
      <c r="AX379">
        <v>1</v>
      </c>
      <c r="AY379">
        <v>13</v>
      </c>
      <c r="AZ379">
        <v>147</v>
      </c>
      <c r="BA379">
        <v>61</v>
      </c>
      <c r="BB379">
        <v>23</v>
      </c>
      <c r="BC379">
        <v>10</v>
      </c>
      <c r="BD379">
        <v>66</v>
      </c>
      <c r="BE379">
        <v>0</v>
      </c>
      <c r="BF379">
        <v>0</v>
      </c>
      <c r="BG379">
        <v>0</v>
      </c>
      <c r="BH379">
        <v>2</v>
      </c>
      <c r="BI379">
        <v>36</v>
      </c>
      <c r="BJ379">
        <v>1</v>
      </c>
      <c r="BK379">
        <v>12</v>
      </c>
      <c r="BL379">
        <v>1</v>
      </c>
      <c r="BM379">
        <v>0</v>
      </c>
      <c r="BN379">
        <v>1</v>
      </c>
      <c r="BO379" s="30">
        <f t="shared" si="199"/>
        <v>129</v>
      </c>
      <c r="BP379">
        <v>70</v>
      </c>
      <c r="BQ379" s="30">
        <f t="shared" si="200"/>
        <v>549</v>
      </c>
      <c r="BR379" s="24">
        <v>12827</v>
      </c>
      <c r="BS379" s="30">
        <f t="shared" si="177"/>
        <v>12827</v>
      </c>
      <c r="BT379" s="30">
        <v>0</v>
      </c>
      <c r="BU379" s="43">
        <v>41573</v>
      </c>
      <c r="BW379">
        <f t="shared" ref="BW379:BW384" si="228">SUM(BR368:BR379)</f>
        <v>148315</v>
      </c>
      <c r="BX379" s="25">
        <f t="shared" si="222"/>
        <v>1.9049806462072549E-3</v>
      </c>
      <c r="BY379" s="44">
        <v>5360</v>
      </c>
      <c r="BZ379" s="39">
        <f t="shared" si="224"/>
        <v>7467</v>
      </c>
      <c r="CA379" s="39">
        <f t="shared" si="223"/>
        <v>94922</v>
      </c>
      <c r="CD379">
        <f t="shared" si="225"/>
        <v>26733</v>
      </c>
      <c r="CE379">
        <f t="shared" si="226"/>
        <v>18301</v>
      </c>
      <c r="CF379">
        <f t="shared" si="227"/>
        <v>8681</v>
      </c>
      <c r="CG379">
        <f t="shared" si="174"/>
        <v>6511</v>
      </c>
      <c r="CH379">
        <f t="shared" si="175"/>
        <v>5711</v>
      </c>
      <c r="CZ379" s="88">
        <v>41548</v>
      </c>
      <c r="DA379" s="6">
        <f t="shared" si="205"/>
        <v>12419.722222222223</v>
      </c>
      <c r="DB379" s="6">
        <f t="shared" si="171"/>
        <v>12359.583333333334</v>
      </c>
      <c r="DC379" s="90">
        <f t="shared" si="206"/>
        <v>12827</v>
      </c>
    </row>
    <row r="380" spans="2:107" x14ac:dyDescent="0.3">
      <c r="B380" s="63">
        <v>41579</v>
      </c>
      <c r="C380" t="s">
        <v>441</v>
      </c>
      <c r="D380">
        <v>75</v>
      </c>
      <c r="E380">
        <v>317</v>
      </c>
      <c r="F380">
        <v>586</v>
      </c>
      <c r="G380">
        <v>51</v>
      </c>
      <c r="H380">
        <v>2616</v>
      </c>
      <c r="I380">
        <v>430</v>
      </c>
      <c r="J380">
        <v>92</v>
      </c>
      <c r="K380">
        <v>15</v>
      </c>
      <c r="L380">
        <v>542</v>
      </c>
      <c r="M380">
        <v>242</v>
      </c>
      <c r="N380">
        <v>223</v>
      </c>
      <c r="O380">
        <v>520</v>
      </c>
      <c r="P380">
        <v>299</v>
      </c>
      <c r="Q380">
        <v>121</v>
      </c>
      <c r="R380">
        <v>79</v>
      </c>
      <c r="S380">
        <v>128</v>
      </c>
      <c r="T380">
        <v>71</v>
      </c>
      <c r="U380">
        <v>70</v>
      </c>
      <c r="V380">
        <v>47</v>
      </c>
      <c r="W380">
        <v>148</v>
      </c>
      <c r="X380">
        <v>126</v>
      </c>
      <c r="Y380">
        <v>236</v>
      </c>
      <c r="Z380">
        <v>167</v>
      </c>
      <c r="AA380">
        <v>36</v>
      </c>
      <c r="AB380">
        <v>178</v>
      </c>
      <c r="AC380">
        <v>234</v>
      </c>
      <c r="AD380">
        <v>64</v>
      </c>
      <c r="AE380">
        <v>322</v>
      </c>
      <c r="AF380">
        <v>32</v>
      </c>
      <c r="AG380">
        <v>129</v>
      </c>
      <c r="AH380">
        <v>116</v>
      </c>
      <c r="AI380">
        <v>288</v>
      </c>
      <c r="AJ380">
        <v>215</v>
      </c>
      <c r="AK380">
        <v>64</v>
      </c>
      <c r="AL380">
        <v>196</v>
      </c>
      <c r="AM380">
        <v>103</v>
      </c>
      <c r="AN380">
        <v>1571</v>
      </c>
      <c r="AO380">
        <v>201</v>
      </c>
      <c r="AP380">
        <v>18</v>
      </c>
      <c r="AQ380">
        <v>88</v>
      </c>
      <c r="AR380">
        <v>48</v>
      </c>
      <c r="AS380">
        <v>126</v>
      </c>
      <c r="AT380">
        <v>851</v>
      </c>
      <c r="AU380">
        <v>324</v>
      </c>
      <c r="AV380">
        <v>22</v>
      </c>
      <c r="AW380">
        <v>231</v>
      </c>
      <c r="AX380">
        <v>0</v>
      </c>
      <c r="AY380">
        <v>18</v>
      </c>
      <c r="AZ380">
        <v>166</v>
      </c>
      <c r="BA380">
        <v>54</v>
      </c>
      <c r="BB380">
        <v>27</v>
      </c>
      <c r="BC380">
        <v>14</v>
      </c>
      <c r="BD380">
        <v>71</v>
      </c>
      <c r="BE380">
        <v>0</v>
      </c>
      <c r="BF380">
        <v>0</v>
      </c>
      <c r="BG380">
        <v>0</v>
      </c>
      <c r="BH380">
        <v>1</v>
      </c>
      <c r="BI380">
        <v>45</v>
      </c>
      <c r="BJ380">
        <v>1</v>
      </c>
      <c r="BK380">
        <v>7</v>
      </c>
      <c r="BL380">
        <v>3</v>
      </c>
      <c r="BM380">
        <v>0</v>
      </c>
      <c r="BN380">
        <v>1</v>
      </c>
      <c r="BO380" s="30">
        <f t="shared" si="199"/>
        <v>143</v>
      </c>
      <c r="BP380">
        <v>63</v>
      </c>
      <c r="BQ380" s="30">
        <f t="shared" si="200"/>
        <v>618</v>
      </c>
      <c r="BR380" s="24">
        <v>13747</v>
      </c>
      <c r="BS380" s="30">
        <f t="shared" si="177"/>
        <v>13747</v>
      </c>
      <c r="BT380" s="30">
        <v>0</v>
      </c>
      <c r="BU380" s="43">
        <v>41608</v>
      </c>
      <c r="BW380">
        <f t="shared" si="228"/>
        <v>152804</v>
      </c>
      <c r="BX380" s="25">
        <f t="shared" ref="BX380:BX385" si="229">(BW380/BW368)-1</f>
        <v>3.2975947433176112E-2</v>
      </c>
      <c r="BY380" s="44">
        <v>8052</v>
      </c>
      <c r="BZ380" s="39">
        <f t="shared" si="224"/>
        <v>5695</v>
      </c>
      <c r="CA380" s="39">
        <f t="shared" ref="CA380:CA385" si="230">SUM(BZ369:BZ380)</f>
        <v>95476</v>
      </c>
      <c r="CD380">
        <f t="shared" si="225"/>
        <v>27767</v>
      </c>
      <c r="CE380">
        <f t="shared" si="226"/>
        <v>18620</v>
      </c>
      <c r="CF380">
        <f t="shared" si="227"/>
        <v>8989</v>
      </c>
      <c r="CG380">
        <f t="shared" si="174"/>
        <v>6709</v>
      </c>
      <c r="CH380">
        <f t="shared" si="175"/>
        <v>5860</v>
      </c>
      <c r="CZ380" s="88">
        <v>41579</v>
      </c>
      <c r="DA380" s="6">
        <f t="shared" si="205"/>
        <v>12499.583333333334</v>
      </c>
      <c r="DB380" s="6">
        <f t="shared" si="171"/>
        <v>12733.666666666666</v>
      </c>
      <c r="DC380" s="90">
        <f t="shared" si="206"/>
        <v>13747</v>
      </c>
    </row>
    <row r="381" spans="2:107" x14ac:dyDescent="0.3">
      <c r="B381" s="63">
        <v>41609</v>
      </c>
      <c r="C381" t="s">
        <v>442</v>
      </c>
      <c r="D381">
        <v>49</v>
      </c>
      <c r="E381">
        <v>223</v>
      </c>
      <c r="F381">
        <v>413</v>
      </c>
      <c r="G381">
        <v>55</v>
      </c>
      <c r="H381">
        <v>1833</v>
      </c>
      <c r="I381">
        <v>348</v>
      </c>
      <c r="J381">
        <v>41</v>
      </c>
      <c r="K381">
        <v>18</v>
      </c>
      <c r="L381">
        <v>382</v>
      </c>
      <c r="M381">
        <v>196</v>
      </c>
      <c r="N381">
        <v>179</v>
      </c>
      <c r="O381">
        <v>367</v>
      </c>
      <c r="P381">
        <v>248</v>
      </c>
      <c r="Q381">
        <v>81</v>
      </c>
      <c r="R381">
        <v>65</v>
      </c>
      <c r="S381">
        <v>87</v>
      </c>
      <c r="T381">
        <v>44</v>
      </c>
      <c r="U381">
        <v>59</v>
      </c>
      <c r="V381">
        <v>22</v>
      </c>
      <c r="W381">
        <v>103</v>
      </c>
      <c r="X381">
        <v>111</v>
      </c>
      <c r="Y381">
        <v>155</v>
      </c>
      <c r="Z381">
        <v>140</v>
      </c>
      <c r="AA381">
        <v>27</v>
      </c>
      <c r="AB381">
        <v>129</v>
      </c>
      <c r="AC381">
        <v>175</v>
      </c>
      <c r="AD381">
        <v>50</v>
      </c>
      <c r="AE381">
        <v>245</v>
      </c>
      <c r="AF381">
        <v>10</v>
      </c>
      <c r="AG381">
        <v>94</v>
      </c>
      <c r="AH381">
        <v>81</v>
      </c>
      <c r="AI381">
        <v>215</v>
      </c>
      <c r="AJ381">
        <v>155</v>
      </c>
      <c r="AK381">
        <v>57</v>
      </c>
      <c r="AL381">
        <v>148</v>
      </c>
      <c r="AM381">
        <v>79</v>
      </c>
      <c r="AN381">
        <v>1216</v>
      </c>
      <c r="AO381">
        <v>164</v>
      </c>
      <c r="AP381">
        <v>13</v>
      </c>
      <c r="AQ381">
        <v>80</v>
      </c>
      <c r="AR381">
        <v>29</v>
      </c>
      <c r="AS381">
        <v>101</v>
      </c>
      <c r="AT381">
        <v>573</v>
      </c>
      <c r="AU381">
        <v>239</v>
      </c>
      <c r="AV381">
        <v>14</v>
      </c>
      <c r="AW381">
        <v>195</v>
      </c>
      <c r="AX381">
        <v>1</v>
      </c>
      <c r="AY381">
        <v>16</v>
      </c>
      <c r="AZ381">
        <v>104</v>
      </c>
      <c r="BA381">
        <v>35</v>
      </c>
      <c r="BB381">
        <v>18</v>
      </c>
      <c r="BC381">
        <v>7</v>
      </c>
      <c r="BD381">
        <v>75</v>
      </c>
      <c r="BE381">
        <v>0</v>
      </c>
      <c r="BF381">
        <v>0</v>
      </c>
      <c r="BG381">
        <v>0</v>
      </c>
      <c r="BH381">
        <v>0</v>
      </c>
      <c r="BI381">
        <v>33</v>
      </c>
      <c r="BJ381">
        <v>0</v>
      </c>
      <c r="BK381">
        <v>5</v>
      </c>
      <c r="BL381">
        <v>2</v>
      </c>
      <c r="BM381">
        <v>0</v>
      </c>
      <c r="BN381">
        <v>0</v>
      </c>
      <c r="BO381" s="30">
        <f t="shared" si="199"/>
        <v>122</v>
      </c>
      <c r="BP381">
        <v>43</v>
      </c>
      <c r="BQ381" s="30">
        <f t="shared" si="200"/>
        <v>442</v>
      </c>
      <c r="BR381" s="24">
        <v>10089</v>
      </c>
      <c r="BS381" s="30">
        <f t="shared" si="177"/>
        <v>10089</v>
      </c>
      <c r="BT381" s="30">
        <v>0</v>
      </c>
      <c r="BU381" s="43">
        <v>41635</v>
      </c>
      <c r="BW381">
        <f t="shared" si="228"/>
        <v>151209</v>
      </c>
      <c r="BX381" s="25">
        <f t="shared" si="229"/>
        <v>2.3937863130950587E-2</v>
      </c>
      <c r="BY381" s="44">
        <v>7235</v>
      </c>
      <c r="BZ381" s="39">
        <f t="shared" si="224"/>
        <v>2854</v>
      </c>
      <c r="CA381" s="39">
        <f t="shared" si="230"/>
        <v>89269</v>
      </c>
      <c r="CD381">
        <f t="shared" si="225"/>
        <v>27583</v>
      </c>
      <c r="CE381">
        <f t="shared" si="226"/>
        <v>18320</v>
      </c>
      <c r="CF381">
        <f t="shared" si="227"/>
        <v>8863</v>
      </c>
      <c r="CG381">
        <f t="shared" si="174"/>
        <v>6637</v>
      </c>
      <c r="CH381">
        <f t="shared" si="175"/>
        <v>5740</v>
      </c>
      <c r="CZ381" s="88">
        <v>41609</v>
      </c>
      <c r="DA381" s="6">
        <f t="shared" si="205"/>
        <v>12483.777777777777</v>
      </c>
      <c r="DB381" s="6">
        <f t="shared" si="171"/>
        <v>12600.75</v>
      </c>
      <c r="DC381" s="90">
        <f t="shared" si="206"/>
        <v>10089</v>
      </c>
    </row>
    <row r="382" spans="2:107" x14ac:dyDescent="0.3">
      <c r="B382" s="63">
        <v>41640</v>
      </c>
      <c r="C382" t="s">
        <v>443</v>
      </c>
      <c r="D382">
        <v>84</v>
      </c>
      <c r="E382">
        <v>287</v>
      </c>
      <c r="F382">
        <v>532</v>
      </c>
      <c r="G382">
        <v>66</v>
      </c>
      <c r="H382">
        <v>2302</v>
      </c>
      <c r="I382">
        <v>366</v>
      </c>
      <c r="J382">
        <v>61</v>
      </c>
      <c r="K382">
        <v>8</v>
      </c>
      <c r="L382">
        <v>464</v>
      </c>
      <c r="M382">
        <v>228</v>
      </c>
      <c r="N382">
        <v>199</v>
      </c>
      <c r="O382">
        <v>471</v>
      </c>
      <c r="P382">
        <v>289</v>
      </c>
      <c r="Q382">
        <v>83</v>
      </c>
      <c r="R382">
        <v>71</v>
      </c>
      <c r="S382">
        <v>117</v>
      </c>
      <c r="T382">
        <v>84</v>
      </c>
      <c r="U382">
        <v>69</v>
      </c>
      <c r="V382">
        <v>51</v>
      </c>
      <c r="W382">
        <v>128</v>
      </c>
      <c r="X382">
        <v>135</v>
      </c>
      <c r="Y382">
        <v>184</v>
      </c>
      <c r="Z382">
        <v>146</v>
      </c>
      <c r="AA382">
        <v>53</v>
      </c>
      <c r="AB382">
        <v>124</v>
      </c>
      <c r="AC382">
        <v>217</v>
      </c>
      <c r="AD382">
        <v>49</v>
      </c>
      <c r="AE382">
        <v>336</v>
      </c>
      <c r="AF382">
        <v>31</v>
      </c>
      <c r="AG382">
        <v>111</v>
      </c>
      <c r="AH382">
        <v>114</v>
      </c>
      <c r="AI382">
        <v>240</v>
      </c>
      <c r="AJ382">
        <v>194</v>
      </c>
      <c r="AK382">
        <v>55</v>
      </c>
      <c r="AL382">
        <v>154</v>
      </c>
      <c r="AM382">
        <v>76</v>
      </c>
      <c r="AN382">
        <v>1434</v>
      </c>
      <c r="AO382">
        <v>177</v>
      </c>
      <c r="AP382">
        <v>17</v>
      </c>
      <c r="AQ382">
        <v>91</v>
      </c>
      <c r="AR382">
        <v>42</v>
      </c>
      <c r="AS382">
        <v>128</v>
      </c>
      <c r="AT382">
        <v>658</v>
      </c>
      <c r="AU382">
        <v>272</v>
      </c>
      <c r="AV382">
        <v>23</v>
      </c>
      <c r="AW382">
        <v>205</v>
      </c>
      <c r="AX382">
        <v>0</v>
      </c>
      <c r="AY382">
        <v>11</v>
      </c>
      <c r="AZ382">
        <v>97</v>
      </c>
      <c r="BA382">
        <v>50</v>
      </c>
      <c r="BB382">
        <v>28</v>
      </c>
      <c r="BC382">
        <v>9</v>
      </c>
      <c r="BD382">
        <v>76</v>
      </c>
      <c r="BE382">
        <v>0</v>
      </c>
      <c r="BF382">
        <v>0</v>
      </c>
      <c r="BG382">
        <v>0</v>
      </c>
      <c r="BH382">
        <v>3</v>
      </c>
      <c r="BI382">
        <v>17</v>
      </c>
      <c r="BJ382">
        <v>0</v>
      </c>
      <c r="BK382">
        <v>6</v>
      </c>
      <c r="BL382">
        <v>1</v>
      </c>
      <c r="BM382">
        <v>1</v>
      </c>
      <c r="BN382">
        <v>0</v>
      </c>
      <c r="BO382" s="30">
        <f t="shared" si="199"/>
        <v>113</v>
      </c>
      <c r="BP382">
        <v>60</v>
      </c>
      <c r="BQ382" s="30">
        <f t="shared" si="200"/>
        <v>476</v>
      </c>
      <c r="BR382" s="24">
        <v>12061</v>
      </c>
      <c r="BS382" s="30">
        <f t="shared" si="177"/>
        <v>12061</v>
      </c>
      <c r="BT382" s="30">
        <v>0</v>
      </c>
      <c r="BU382" s="43">
        <v>41664</v>
      </c>
      <c r="BW382">
        <f t="shared" si="228"/>
        <v>153357</v>
      </c>
      <c r="BX382" s="25">
        <f t="shared" si="229"/>
        <v>3.368158533297394E-2</v>
      </c>
      <c r="BY382" s="44">
        <v>6116</v>
      </c>
      <c r="BZ382" s="39">
        <f t="shared" si="224"/>
        <v>5945</v>
      </c>
      <c r="CA382" s="39">
        <f t="shared" si="230"/>
        <v>87538</v>
      </c>
      <c r="CD382">
        <f t="shared" si="225"/>
        <v>28107</v>
      </c>
      <c r="CE382">
        <f t="shared" si="226"/>
        <v>18409</v>
      </c>
      <c r="CF382">
        <f t="shared" si="227"/>
        <v>8939</v>
      </c>
      <c r="CG382">
        <f t="shared" si="174"/>
        <v>6735</v>
      </c>
      <c r="CH382">
        <f t="shared" si="175"/>
        <v>5843</v>
      </c>
      <c r="CZ382" s="88">
        <v>41640</v>
      </c>
      <c r="DA382" s="6">
        <f t="shared" si="205"/>
        <v>12438.472222222223</v>
      </c>
      <c r="DB382" s="6">
        <f t="shared" si="171"/>
        <v>12779.75</v>
      </c>
      <c r="DC382" s="90">
        <f t="shared" si="206"/>
        <v>12061</v>
      </c>
    </row>
    <row r="383" spans="2:107" x14ac:dyDescent="0.3">
      <c r="B383" s="66">
        <v>41671</v>
      </c>
      <c r="C383" t="s">
        <v>444</v>
      </c>
      <c r="D383">
        <v>60</v>
      </c>
      <c r="E383">
        <v>263</v>
      </c>
      <c r="F383">
        <v>512</v>
      </c>
      <c r="G383">
        <v>77</v>
      </c>
      <c r="H383">
        <v>2080</v>
      </c>
      <c r="I383">
        <v>336</v>
      </c>
      <c r="J383">
        <v>46</v>
      </c>
      <c r="K383">
        <v>21</v>
      </c>
      <c r="L383">
        <v>436</v>
      </c>
      <c r="M383">
        <v>228</v>
      </c>
      <c r="N383">
        <v>217</v>
      </c>
      <c r="O383">
        <v>493</v>
      </c>
      <c r="P383">
        <v>282</v>
      </c>
      <c r="Q383">
        <v>101</v>
      </c>
      <c r="R383">
        <v>73</v>
      </c>
      <c r="S383">
        <v>128</v>
      </c>
      <c r="T383">
        <v>79</v>
      </c>
      <c r="U383">
        <v>69</v>
      </c>
      <c r="V383">
        <v>34</v>
      </c>
      <c r="W383">
        <v>121</v>
      </c>
      <c r="X383">
        <v>110</v>
      </c>
      <c r="Y383">
        <v>184</v>
      </c>
      <c r="Z383">
        <v>157</v>
      </c>
      <c r="AA383">
        <v>46</v>
      </c>
      <c r="AB383">
        <v>152</v>
      </c>
      <c r="AC383">
        <v>238</v>
      </c>
      <c r="AD383">
        <v>55</v>
      </c>
      <c r="AE383">
        <v>317</v>
      </c>
      <c r="AF383">
        <v>33</v>
      </c>
      <c r="AG383">
        <v>119</v>
      </c>
      <c r="AH383">
        <v>123</v>
      </c>
      <c r="AI383">
        <v>246</v>
      </c>
      <c r="AJ383">
        <v>176</v>
      </c>
      <c r="AK383">
        <v>42</v>
      </c>
      <c r="AL383">
        <v>137</v>
      </c>
      <c r="AM383">
        <v>99</v>
      </c>
      <c r="AN383">
        <v>1503</v>
      </c>
      <c r="AO383">
        <v>179</v>
      </c>
      <c r="AP383">
        <v>9</v>
      </c>
      <c r="AQ383">
        <v>63</v>
      </c>
      <c r="AR383">
        <v>31</v>
      </c>
      <c r="AS383">
        <v>142</v>
      </c>
      <c r="AT383">
        <v>674</v>
      </c>
      <c r="AU383">
        <v>304</v>
      </c>
      <c r="AV383">
        <v>27</v>
      </c>
      <c r="AW383">
        <v>193</v>
      </c>
      <c r="AX383">
        <v>9</v>
      </c>
      <c r="AY383">
        <v>21</v>
      </c>
      <c r="AZ383">
        <v>147</v>
      </c>
      <c r="BA383">
        <v>33</v>
      </c>
      <c r="BB383">
        <v>26</v>
      </c>
      <c r="BC383">
        <v>7</v>
      </c>
      <c r="BD383">
        <v>54</v>
      </c>
      <c r="BE383">
        <v>0</v>
      </c>
      <c r="BF383">
        <v>0</v>
      </c>
      <c r="BG383">
        <v>0</v>
      </c>
      <c r="BH383">
        <v>1</v>
      </c>
      <c r="BI383">
        <v>27</v>
      </c>
      <c r="BJ383">
        <v>1</v>
      </c>
      <c r="BK383">
        <v>7</v>
      </c>
      <c r="BL383">
        <v>1</v>
      </c>
      <c r="BM383">
        <v>0</v>
      </c>
      <c r="BN383">
        <v>0</v>
      </c>
      <c r="BO383" s="30">
        <f t="shared" si="199"/>
        <v>98</v>
      </c>
      <c r="BP383">
        <v>61</v>
      </c>
      <c r="BQ383" s="30">
        <f t="shared" si="200"/>
        <v>484</v>
      </c>
      <c r="BR383" s="24">
        <v>11894</v>
      </c>
      <c r="BS383" s="30">
        <f t="shared" si="177"/>
        <v>11894</v>
      </c>
      <c r="BT383" s="30">
        <v>0</v>
      </c>
      <c r="BU383" s="43">
        <v>41692</v>
      </c>
      <c r="BW383">
        <f t="shared" si="228"/>
        <v>154608</v>
      </c>
      <c r="BX383" s="25">
        <f t="shared" si="229"/>
        <v>4.1917136156562451E-2</v>
      </c>
      <c r="BY383" s="44">
        <v>8131</v>
      </c>
      <c r="BZ383" s="39">
        <f t="shared" si="224"/>
        <v>3763</v>
      </c>
      <c r="CA383" s="39">
        <f t="shared" si="230"/>
        <v>83329</v>
      </c>
      <c r="CD383">
        <f t="shared" si="225"/>
        <v>28313</v>
      </c>
      <c r="CE383">
        <f t="shared" si="226"/>
        <v>18383</v>
      </c>
      <c r="CF383">
        <f t="shared" si="227"/>
        <v>8989</v>
      </c>
      <c r="CG383">
        <f t="shared" si="174"/>
        <v>6779</v>
      </c>
      <c r="CH383">
        <f t="shared" si="175"/>
        <v>5893</v>
      </c>
      <c r="CZ383" s="88">
        <v>41671</v>
      </c>
      <c r="DA383" s="6">
        <f t="shared" si="205"/>
        <v>12456.722222222223</v>
      </c>
      <c r="DB383" s="6">
        <f t="shared" si="171"/>
        <v>12884</v>
      </c>
      <c r="DC383" s="90">
        <f t="shared" si="206"/>
        <v>11894</v>
      </c>
    </row>
    <row r="384" spans="2:107" x14ac:dyDescent="0.3">
      <c r="B384" s="63">
        <v>41699</v>
      </c>
      <c r="C384" t="s">
        <v>445</v>
      </c>
      <c r="D384">
        <v>91</v>
      </c>
      <c r="E384">
        <v>334</v>
      </c>
      <c r="F384">
        <v>720</v>
      </c>
      <c r="G384">
        <v>102</v>
      </c>
      <c r="H384">
        <v>3068</v>
      </c>
      <c r="I384">
        <v>488</v>
      </c>
      <c r="J384">
        <v>67</v>
      </c>
      <c r="K384">
        <v>25</v>
      </c>
      <c r="L384">
        <v>605</v>
      </c>
      <c r="M384">
        <v>313</v>
      </c>
      <c r="N384">
        <v>299</v>
      </c>
      <c r="O384">
        <v>640</v>
      </c>
      <c r="P384">
        <v>325</v>
      </c>
      <c r="Q384">
        <v>117</v>
      </c>
      <c r="R384">
        <v>74</v>
      </c>
      <c r="S384">
        <v>152</v>
      </c>
      <c r="T384">
        <v>81</v>
      </c>
      <c r="U384">
        <v>101</v>
      </c>
      <c r="V384">
        <v>40</v>
      </c>
      <c r="W384">
        <v>141</v>
      </c>
      <c r="X384">
        <v>126</v>
      </c>
      <c r="Y384">
        <v>212</v>
      </c>
      <c r="Z384">
        <v>208</v>
      </c>
      <c r="AA384">
        <v>51</v>
      </c>
      <c r="AB384">
        <v>188</v>
      </c>
      <c r="AC384">
        <v>275</v>
      </c>
      <c r="AD384">
        <v>90</v>
      </c>
      <c r="AE384">
        <v>408</v>
      </c>
      <c r="AF384">
        <v>27</v>
      </c>
      <c r="AG384">
        <v>158</v>
      </c>
      <c r="AH384">
        <v>164</v>
      </c>
      <c r="AI384">
        <v>337</v>
      </c>
      <c r="AJ384">
        <v>230</v>
      </c>
      <c r="AK384">
        <v>69</v>
      </c>
      <c r="AL384">
        <v>240</v>
      </c>
      <c r="AM384">
        <v>142</v>
      </c>
      <c r="AN384">
        <v>2227</v>
      </c>
      <c r="AO384">
        <v>253</v>
      </c>
      <c r="AP384">
        <v>16</v>
      </c>
      <c r="AQ384">
        <v>103</v>
      </c>
      <c r="AR384">
        <v>59</v>
      </c>
      <c r="AS384">
        <v>142</v>
      </c>
      <c r="AT384">
        <v>1016</v>
      </c>
      <c r="AU384">
        <v>400</v>
      </c>
      <c r="AV384">
        <v>22</v>
      </c>
      <c r="AW384">
        <v>269</v>
      </c>
      <c r="AX384">
        <v>0</v>
      </c>
      <c r="AY384">
        <v>25</v>
      </c>
      <c r="AZ384">
        <v>191</v>
      </c>
      <c r="BA384">
        <v>64</v>
      </c>
      <c r="BB384">
        <v>20</v>
      </c>
      <c r="BC384">
        <v>13</v>
      </c>
      <c r="BD384">
        <v>106</v>
      </c>
      <c r="BE384">
        <v>0</v>
      </c>
      <c r="BF384">
        <v>0</v>
      </c>
      <c r="BG384">
        <v>0</v>
      </c>
      <c r="BH384">
        <v>4</v>
      </c>
      <c r="BI384">
        <v>36</v>
      </c>
      <c r="BJ384">
        <v>0</v>
      </c>
      <c r="BK384">
        <v>5</v>
      </c>
      <c r="BL384">
        <v>0</v>
      </c>
      <c r="BM384">
        <v>0</v>
      </c>
      <c r="BN384">
        <v>0</v>
      </c>
      <c r="BO384" s="30">
        <f t="shared" si="199"/>
        <v>164</v>
      </c>
      <c r="BP384">
        <v>86</v>
      </c>
      <c r="BQ384" s="30">
        <f t="shared" si="200"/>
        <v>674</v>
      </c>
      <c r="BR384" s="24">
        <v>16439</v>
      </c>
      <c r="BS384" s="30">
        <f t="shared" si="177"/>
        <v>16439</v>
      </c>
      <c r="BT384" s="30">
        <v>0</v>
      </c>
      <c r="BU384" s="43">
        <v>41727</v>
      </c>
      <c r="BW384">
        <f t="shared" si="228"/>
        <v>157479</v>
      </c>
      <c r="BX384" s="25">
        <f t="shared" si="229"/>
        <v>6.1079143477030362E-2</v>
      </c>
      <c r="BY384" s="44">
        <v>6759</v>
      </c>
      <c r="BZ384" s="39">
        <f t="shared" ref="BZ384:BZ389" si="231">BR384-BY384</f>
        <v>9680</v>
      </c>
      <c r="CA384" s="39">
        <f t="shared" si="230"/>
        <v>84968</v>
      </c>
      <c r="CD384">
        <f t="shared" ref="CD384:CD389" si="232">SUM(H373:H384)</f>
        <v>28934</v>
      </c>
      <c r="CE384">
        <f t="shared" ref="CE384:CE389" si="233">SUM(AN373:AN384)</f>
        <v>18696</v>
      </c>
      <c r="CF384">
        <f t="shared" ref="CF384:CF389" si="234">SUM(AT373:AT384)</f>
        <v>9160</v>
      </c>
      <c r="CG384">
        <f t="shared" si="174"/>
        <v>6918</v>
      </c>
      <c r="CH384">
        <f t="shared" si="175"/>
        <v>6015</v>
      </c>
      <c r="CZ384" s="88">
        <v>41699</v>
      </c>
      <c r="DA384" s="6">
        <f t="shared" si="205"/>
        <v>12574.472222222223</v>
      </c>
      <c r="DB384" s="6">
        <f t="shared" si="171"/>
        <v>13123.25</v>
      </c>
      <c r="DC384" s="90">
        <f t="shared" si="206"/>
        <v>16439</v>
      </c>
    </row>
    <row r="385" spans="2:107" x14ac:dyDescent="0.3">
      <c r="B385" s="63">
        <v>41730</v>
      </c>
      <c r="C385" t="s">
        <v>446</v>
      </c>
      <c r="D385">
        <v>65</v>
      </c>
      <c r="E385">
        <v>284</v>
      </c>
      <c r="F385">
        <v>545</v>
      </c>
      <c r="G385">
        <v>65</v>
      </c>
      <c r="H385">
        <v>2201</v>
      </c>
      <c r="I385">
        <v>394</v>
      </c>
      <c r="J385">
        <v>43</v>
      </c>
      <c r="K385">
        <v>17</v>
      </c>
      <c r="L385">
        <v>468</v>
      </c>
      <c r="M385">
        <v>230</v>
      </c>
      <c r="N385">
        <v>246</v>
      </c>
      <c r="O385">
        <v>551</v>
      </c>
      <c r="P385">
        <v>256</v>
      </c>
      <c r="Q385">
        <v>112</v>
      </c>
      <c r="R385">
        <v>71</v>
      </c>
      <c r="S385">
        <v>106</v>
      </c>
      <c r="T385">
        <v>66</v>
      </c>
      <c r="U385">
        <v>63</v>
      </c>
      <c r="V385">
        <v>40</v>
      </c>
      <c r="W385">
        <v>109</v>
      </c>
      <c r="X385">
        <v>121</v>
      </c>
      <c r="Y385">
        <v>171</v>
      </c>
      <c r="Z385">
        <v>174</v>
      </c>
      <c r="AA385">
        <v>42</v>
      </c>
      <c r="AB385">
        <v>143</v>
      </c>
      <c r="AC385">
        <v>226</v>
      </c>
      <c r="AD385">
        <v>68</v>
      </c>
      <c r="AE385">
        <v>295</v>
      </c>
      <c r="AF385">
        <v>29</v>
      </c>
      <c r="AG385">
        <v>97</v>
      </c>
      <c r="AH385">
        <v>93</v>
      </c>
      <c r="AI385">
        <v>284</v>
      </c>
      <c r="AJ385">
        <v>200</v>
      </c>
      <c r="AK385">
        <v>67</v>
      </c>
      <c r="AL385">
        <v>175</v>
      </c>
      <c r="AM385">
        <v>108</v>
      </c>
      <c r="AN385">
        <v>1707</v>
      </c>
      <c r="AO385">
        <v>181</v>
      </c>
      <c r="AP385">
        <v>17</v>
      </c>
      <c r="AQ385">
        <v>91</v>
      </c>
      <c r="AR385">
        <v>37</v>
      </c>
      <c r="AS385">
        <v>113</v>
      </c>
      <c r="AT385">
        <v>757</v>
      </c>
      <c r="AU385">
        <v>317</v>
      </c>
      <c r="AV385">
        <v>20</v>
      </c>
      <c r="AW385">
        <v>204</v>
      </c>
      <c r="AX385">
        <v>9</v>
      </c>
      <c r="AY385">
        <v>12</v>
      </c>
      <c r="AZ385">
        <v>130</v>
      </c>
      <c r="BA385">
        <v>63</v>
      </c>
      <c r="BB385">
        <v>38</v>
      </c>
      <c r="BC385">
        <v>18</v>
      </c>
      <c r="BD385">
        <v>79</v>
      </c>
      <c r="BE385">
        <v>0</v>
      </c>
      <c r="BF385">
        <v>0</v>
      </c>
      <c r="BG385">
        <v>0</v>
      </c>
      <c r="BH385">
        <v>0</v>
      </c>
      <c r="BI385">
        <v>19</v>
      </c>
      <c r="BJ385">
        <v>1</v>
      </c>
      <c r="BK385">
        <v>1</v>
      </c>
      <c r="BL385">
        <v>3</v>
      </c>
      <c r="BM385">
        <v>0</v>
      </c>
      <c r="BN385">
        <v>0</v>
      </c>
      <c r="BO385" s="30">
        <f t="shared" si="199"/>
        <v>121</v>
      </c>
      <c r="BP385">
        <v>50</v>
      </c>
      <c r="BQ385" s="30">
        <f t="shared" si="200"/>
        <v>511</v>
      </c>
      <c r="BR385" s="24">
        <v>12603</v>
      </c>
      <c r="BS385" s="30">
        <f t="shared" si="177"/>
        <v>12603</v>
      </c>
      <c r="BT385" s="30">
        <v>0</v>
      </c>
      <c r="BU385" s="43">
        <v>41755</v>
      </c>
      <c r="BW385">
        <f t="shared" ref="BW385:BW390" si="235">SUM(BR374:BR385)</f>
        <v>159441</v>
      </c>
      <c r="BX385" s="25">
        <f t="shared" si="229"/>
        <v>7.1879474819998901E-2</v>
      </c>
      <c r="BY385" s="44">
        <v>5303</v>
      </c>
      <c r="BZ385" s="39">
        <f t="shared" si="231"/>
        <v>7300</v>
      </c>
      <c r="CA385" s="39">
        <f t="shared" si="230"/>
        <v>86400</v>
      </c>
      <c r="CD385">
        <f t="shared" si="232"/>
        <v>29192</v>
      </c>
      <c r="CE385">
        <f t="shared" si="233"/>
        <v>18946</v>
      </c>
      <c r="CF385">
        <f t="shared" si="234"/>
        <v>9291</v>
      </c>
      <c r="CG385">
        <f t="shared" si="174"/>
        <v>7036</v>
      </c>
      <c r="CH385">
        <f t="shared" si="175"/>
        <v>6099</v>
      </c>
      <c r="CZ385" s="88">
        <v>41730</v>
      </c>
      <c r="DA385" s="6">
        <f t="shared" si="205"/>
        <v>12563.888888888889</v>
      </c>
      <c r="DB385" s="6">
        <f t="shared" si="171"/>
        <v>13286.75</v>
      </c>
      <c r="DC385" s="90">
        <f t="shared" si="206"/>
        <v>12603</v>
      </c>
    </row>
    <row r="386" spans="2:107" x14ac:dyDescent="0.3">
      <c r="B386" s="63">
        <v>41760</v>
      </c>
      <c r="C386" t="s">
        <v>447</v>
      </c>
      <c r="D386">
        <v>91</v>
      </c>
      <c r="E386">
        <v>318</v>
      </c>
      <c r="F386">
        <v>748</v>
      </c>
      <c r="G386">
        <v>87</v>
      </c>
      <c r="H386">
        <v>2714</v>
      </c>
      <c r="I386">
        <v>466</v>
      </c>
      <c r="J386">
        <v>72</v>
      </c>
      <c r="K386">
        <v>22</v>
      </c>
      <c r="L386">
        <v>522</v>
      </c>
      <c r="M386">
        <v>278</v>
      </c>
      <c r="N386">
        <v>286</v>
      </c>
      <c r="O386">
        <v>619</v>
      </c>
      <c r="P386">
        <v>362</v>
      </c>
      <c r="Q386">
        <v>114</v>
      </c>
      <c r="R386">
        <v>97</v>
      </c>
      <c r="S386">
        <v>125</v>
      </c>
      <c r="T386">
        <v>84</v>
      </c>
      <c r="U386">
        <v>93</v>
      </c>
      <c r="V386">
        <v>34</v>
      </c>
      <c r="W386">
        <v>134</v>
      </c>
      <c r="X386">
        <v>130</v>
      </c>
      <c r="Y386">
        <v>206</v>
      </c>
      <c r="Z386">
        <v>221</v>
      </c>
      <c r="AA386">
        <v>45</v>
      </c>
      <c r="AB386">
        <v>204</v>
      </c>
      <c r="AC386">
        <v>274</v>
      </c>
      <c r="AD386">
        <v>77</v>
      </c>
      <c r="AE386">
        <v>389</v>
      </c>
      <c r="AF386">
        <v>34</v>
      </c>
      <c r="AG386">
        <v>144</v>
      </c>
      <c r="AH386">
        <v>117</v>
      </c>
      <c r="AI386">
        <v>327</v>
      </c>
      <c r="AJ386">
        <v>243</v>
      </c>
      <c r="AK386">
        <v>70</v>
      </c>
      <c r="AL386">
        <v>197</v>
      </c>
      <c r="AM386">
        <v>140</v>
      </c>
      <c r="AN386">
        <v>1984</v>
      </c>
      <c r="AO386">
        <v>217</v>
      </c>
      <c r="AP386">
        <v>11</v>
      </c>
      <c r="AQ386">
        <v>122</v>
      </c>
      <c r="AR386">
        <v>50</v>
      </c>
      <c r="AS386">
        <v>163</v>
      </c>
      <c r="AT386">
        <v>998</v>
      </c>
      <c r="AU386">
        <v>373</v>
      </c>
      <c r="AV386">
        <v>16</v>
      </c>
      <c r="AW386">
        <v>304</v>
      </c>
      <c r="AX386">
        <v>9</v>
      </c>
      <c r="AY386">
        <v>33</v>
      </c>
      <c r="AZ386">
        <v>185</v>
      </c>
      <c r="BA386">
        <v>60</v>
      </c>
      <c r="BB386">
        <v>40</v>
      </c>
      <c r="BC386">
        <v>6</v>
      </c>
      <c r="BD386">
        <v>94</v>
      </c>
      <c r="BE386">
        <v>0</v>
      </c>
      <c r="BF386">
        <v>0</v>
      </c>
      <c r="BG386">
        <v>0</v>
      </c>
      <c r="BH386">
        <v>1</v>
      </c>
      <c r="BI386">
        <v>22</v>
      </c>
      <c r="BJ386">
        <v>0</v>
      </c>
      <c r="BK386">
        <v>4</v>
      </c>
      <c r="BL386">
        <v>0</v>
      </c>
      <c r="BM386">
        <v>0</v>
      </c>
      <c r="BN386">
        <v>0</v>
      </c>
      <c r="BO386" s="30">
        <f t="shared" si="199"/>
        <v>127</v>
      </c>
      <c r="BP386">
        <v>71</v>
      </c>
      <c r="BQ386" s="30">
        <f t="shared" si="200"/>
        <v>558</v>
      </c>
      <c r="BR386" s="24">
        <v>15405</v>
      </c>
      <c r="BS386" s="30">
        <f t="shared" si="177"/>
        <v>15405</v>
      </c>
      <c r="BT386" s="30">
        <v>0</v>
      </c>
      <c r="BU386" s="43">
        <v>41790</v>
      </c>
      <c r="BW386">
        <f t="shared" si="235"/>
        <v>164591</v>
      </c>
      <c r="BX386" s="25">
        <f t="shared" ref="BX386:BX391" si="236">(BW386/BW374)-1</f>
        <v>0.10660570813863579</v>
      </c>
      <c r="BY386" s="44">
        <v>4784</v>
      </c>
      <c r="BZ386" s="39">
        <f t="shared" si="231"/>
        <v>10621</v>
      </c>
      <c r="CA386" s="39">
        <f t="shared" ref="CA386:CA391" si="237">SUM(BZ375:BZ386)</f>
        <v>93216</v>
      </c>
      <c r="CD386">
        <f t="shared" si="232"/>
        <v>30069</v>
      </c>
      <c r="CE386">
        <f t="shared" si="233"/>
        <v>19603</v>
      </c>
      <c r="CF386">
        <f t="shared" si="234"/>
        <v>9701</v>
      </c>
      <c r="CG386">
        <f t="shared" si="174"/>
        <v>7314</v>
      </c>
      <c r="CH386">
        <f t="shared" si="175"/>
        <v>6304</v>
      </c>
      <c r="CZ386" s="88">
        <v>41760</v>
      </c>
      <c r="DA386" s="6">
        <f t="shared" si="205"/>
        <v>12708</v>
      </c>
      <c r="DB386" s="6">
        <f t="shared" si="171"/>
        <v>13715.916666666666</v>
      </c>
      <c r="DC386" s="90">
        <f t="shared" si="206"/>
        <v>15405</v>
      </c>
    </row>
    <row r="387" spans="2:107" x14ac:dyDescent="0.3">
      <c r="B387" s="63">
        <v>41791</v>
      </c>
      <c r="C387" t="s">
        <v>448</v>
      </c>
      <c r="D387">
        <v>97</v>
      </c>
      <c r="E387">
        <v>272</v>
      </c>
      <c r="F387">
        <v>658</v>
      </c>
      <c r="G387">
        <v>61</v>
      </c>
      <c r="H387">
        <v>2724</v>
      </c>
      <c r="I387">
        <v>467</v>
      </c>
      <c r="J387">
        <v>67</v>
      </c>
      <c r="K387">
        <v>14</v>
      </c>
      <c r="L387">
        <v>538</v>
      </c>
      <c r="M387">
        <v>279</v>
      </c>
      <c r="N387">
        <v>260</v>
      </c>
      <c r="O387">
        <v>561</v>
      </c>
      <c r="P387">
        <v>327</v>
      </c>
      <c r="Q387">
        <v>122</v>
      </c>
      <c r="R387">
        <v>81</v>
      </c>
      <c r="S387">
        <v>132</v>
      </c>
      <c r="T387">
        <v>75</v>
      </c>
      <c r="U387">
        <v>80</v>
      </c>
      <c r="V387">
        <v>40</v>
      </c>
      <c r="W387">
        <v>131</v>
      </c>
      <c r="X387">
        <v>149</v>
      </c>
      <c r="Y387">
        <v>245</v>
      </c>
      <c r="Z387">
        <v>220</v>
      </c>
      <c r="AA387">
        <v>52</v>
      </c>
      <c r="AB387">
        <v>151</v>
      </c>
      <c r="AC387">
        <v>272</v>
      </c>
      <c r="AD387">
        <v>80</v>
      </c>
      <c r="AE387">
        <v>363</v>
      </c>
      <c r="AF387">
        <v>45</v>
      </c>
      <c r="AG387">
        <v>111</v>
      </c>
      <c r="AH387">
        <v>150</v>
      </c>
      <c r="AI387">
        <v>335</v>
      </c>
      <c r="AJ387">
        <v>247</v>
      </c>
      <c r="AK387">
        <v>52</v>
      </c>
      <c r="AL387">
        <v>216</v>
      </c>
      <c r="AM387">
        <v>112</v>
      </c>
      <c r="AN387">
        <v>1636</v>
      </c>
      <c r="AO387">
        <v>221</v>
      </c>
      <c r="AP387">
        <v>18</v>
      </c>
      <c r="AQ387">
        <v>120</v>
      </c>
      <c r="AR387">
        <v>55</v>
      </c>
      <c r="AS387">
        <v>168</v>
      </c>
      <c r="AT387">
        <v>760</v>
      </c>
      <c r="AU387">
        <v>326</v>
      </c>
      <c r="AV387">
        <v>29</v>
      </c>
      <c r="AW387">
        <v>255</v>
      </c>
      <c r="AX387">
        <v>10</v>
      </c>
      <c r="AY387">
        <v>20</v>
      </c>
      <c r="AZ387">
        <v>172</v>
      </c>
      <c r="BA387">
        <v>55</v>
      </c>
      <c r="BB387">
        <v>28</v>
      </c>
      <c r="BC387">
        <v>7</v>
      </c>
      <c r="BD387">
        <v>76</v>
      </c>
      <c r="BE387">
        <v>0</v>
      </c>
      <c r="BF387">
        <v>0</v>
      </c>
      <c r="BG387">
        <v>0</v>
      </c>
      <c r="BH387">
        <v>0</v>
      </c>
      <c r="BI387">
        <v>33</v>
      </c>
      <c r="BJ387">
        <v>0</v>
      </c>
      <c r="BK387">
        <v>5</v>
      </c>
      <c r="BL387">
        <v>0</v>
      </c>
      <c r="BM387">
        <v>0</v>
      </c>
      <c r="BN387">
        <v>0</v>
      </c>
      <c r="BO387" s="30">
        <f t="shared" si="199"/>
        <v>121</v>
      </c>
      <c r="BP387">
        <v>72</v>
      </c>
      <c r="BQ387" s="30">
        <f t="shared" si="200"/>
        <v>528</v>
      </c>
      <c r="BR387" s="24">
        <v>14380</v>
      </c>
      <c r="BS387" s="30">
        <f t="shared" si="177"/>
        <v>14380</v>
      </c>
      <c r="BT387" s="30">
        <v>0</v>
      </c>
      <c r="BU387" s="43">
        <v>41818</v>
      </c>
      <c r="BW387">
        <f t="shared" si="235"/>
        <v>163995</v>
      </c>
      <c r="BX387" s="25">
        <f t="shared" si="236"/>
        <v>9.6802455842323054E-2</v>
      </c>
      <c r="BY387" s="44">
        <v>5397</v>
      </c>
      <c r="BZ387" s="39">
        <f t="shared" si="231"/>
        <v>8983</v>
      </c>
      <c r="CA387" s="39">
        <f t="shared" si="237"/>
        <v>92362</v>
      </c>
      <c r="CD387">
        <f t="shared" si="232"/>
        <v>30163</v>
      </c>
      <c r="CE387">
        <f t="shared" si="233"/>
        <v>19487</v>
      </c>
      <c r="CF387">
        <f t="shared" si="234"/>
        <v>9641</v>
      </c>
      <c r="CG387">
        <f t="shared" si="174"/>
        <v>7252</v>
      </c>
      <c r="CH387">
        <f t="shared" si="175"/>
        <v>6293</v>
      </c>
      <c r="CZ387" s="88">
        <v>41791</v>
      </c>
      <c r="DA387" s="6">
        <f t="shared" si="205"/>
        <v>12777.722222222223</v>
      </c>
      <c r="DB387" s="6">
        <f t="shared" si="171"/>
        <v>13666.25</v>
      </c>
      <c r="DC387" s="90">
        <f t="shared" si="206"/>
        <v>14380</v>
      </c>
    </row>
    <row r="388" spans="2:107" x14ac:dyDescent="0.3">
      <c r="B388" s="66">
        <v>41821</v>
      </c>
      <c r="C388" t="s">
        <v>462</v>
      </c>
      <c r="D388">
        <v>99</v>
      </c>
      <c r="E388">
        <v>302</v>
      </c>
      <c r="F388">
        <v>723</v>
      </c>
      <c r="G388">
        <v>83</v>
      </c>
      <c r="H388">
        <v>2830</v>
      </c>
      <c r="I388">
        <v>487</v>
      </c>
      <c r="J388">
        <v>81</v>
      </c>
      <c r="K388">
        <v>20</v>
      </c>
      <c r="L388">
        <v>567</v>
      </c>
      <c r="M388">
        <v>275</v>
      </c>
      <c r="N388">
        <v>258</v>
      </c>
      <c r="O388">
        <v>611</v>
      </c>
      <c r="P388">
        <v>373</v>
      </c>
      <c r="Q388">
        <v>156</v>
      </c>
      <c r="R388">
        <v>90</v>
      </c>
      <c r="S388">
        <v>147</v>
      </c>
      <c r="T388">
        <v>60</v>
      </c>
      <c r="U388">
        <v>83</v>
      </c>
      <c r="V388">
        <v>31</v>
      </c>
      <c r="W388">
        <v>162</v>
      </c>
      <c r="X388">
        <v>176</v>
      </c>
      <c r="Y388">
        <v>249</v>
      </c>
      <c r="Z388">
        <v>200</v>
      </c>
      <c r="AA388">
        <v>40</v>
      </c>
      <c r="AB388">
        <v>174</v>
      </c>
      <c r="AC388">
        <v>227</v>
      </c>
      <c r="AD388">
        <v>73</v>
      </c>
      <c r="AE388">
        <v>347</v>
      </c>
      <c r="AF388">
        <v>41</v>
      </c>
      <c r="AG388">
        <v>159</v>
      </c>
      <c r="AH388">
        <v>134</v>
      </c>
      <c r="AI388">
        <v>329</v>
      </c>
      <c r="AJ388">
        <v>247</v>
      </c>
      <c r="AK388">
        <v>72</v>
      </c>
      <c r="AL388">
        <v>207</v>
      </c>
      <c r="AM388">
        <v>108</v>
      </c>
      <c r="AN388">
        <v>1703</v>
      </c>
      <c r="AO388">
        <v>270</v>
      </c>
      <c r="AP388">
        <v>25</v>
      </c>
      <c r="AQ388">
        <v>105</v>
      </c>
      <c r="AR388">
        <v>52</v>
      </c>
      <c r="AS388">
        <v>188</v>
      </c>
      <c r="AT388">
        <v>872</v>
      </c>
      <c r="AU388">
        <v>305</v>
      </c>
      <c r="AV388">
        <v>30</v>
      </c>
      <c r="AW388">
        <v>342</v>
      </c>
      <c r="AX388">
        <v>2</v>
      </c>
      <c r="AY388">
        <v>24</v>
      </c>
      <c r="AZ388">
        <v>206</v>
      </c>
      <c r="BA388">
        <v>65</v>
      </c>
      <c r="BB388">
        <v>28</v>
      </c>
      <c r="BC388">
        <v>16</v>
      </c>
      <c r="BD388">
        <v>87</v>
      </c>
      <c r="BE388">
        <v>0</v>
      </c>
      <c r="BF388">
        <v>0</v>
      </c>
      <c r="BG388">
        <v>1</v>
      </c>
      <c r="BH388">
        <v>2</v>
      </c>
      <c r="BI388">
        <v>23</v>
      </c>
      <c r="BJ388">
        <v>0</v>
      </c>
      <c r="BK388">
        <v>3</v>
      </c>
      <c r="BL388">
        <v>1</v>
      </c>
      <c r="BM388">
        <v>0</v>
      </c>
      <c r="BN388">
        <v>0</v>
      </c>
      <c r="BO388" s="30">
        <f t="shared" si="199"/>
        <v>133</v>
      </c>
      <c r="BP388">
        <v>76</v>
      </c>
      <c r="BQ388" s="30">
        <f t="shared" si="200"/>
        <v>541</v>
      </c>
      <c r="BR388" s="24">
        <v>15188</v>
      </c>
      <c r="BS388" s="30">
        <f t="shared" si="177"/>
        <v>15188</v>
      </c>
      <c r="BT388" s="30">
        <v>0</v>
      </c>
      <c r="BU388" s="43">
        <v>41846</v>
      </c>
      <c r="BW388">
        <f t="shared" si="235"/>
        <v>166411</v>
      </c>
      <c r="BX388" s="25">
        <f t="shared" si="236"/>
        <v>0.11061353337293189</v>
      </c>
      <c r="BY388" s="44">
        <v>8077</v>
      </c>
      <c r="BZ388" s="39">
        <f t="shared" si="231"/>
        <v>7111</v>
      </c>
      <c r="CA388" s="39">
        <f t="shared" si="237"/>
        <v>90971</v>
      </c>
      <c r="CD388">
        <f t="shared" si="232"/>
        <v>30587</v>
      </c>
      <c r="CE388">
        <f t="shared" si="233"/>
        <v>19754</v>
      </c>
      <c r="CF388">
        <f t="shared" si="234"/>
        <v>9752</v>
      </c>
      <c r="CG388">
        <f t="shared" si="174"/>
        <v>7415</v>
      </c>
      <c r="CH388">
        <f t="shared" si="175"/>
        <v>6427</v>
      </c>
      <c r="CZ388" s="88">
        <v>41821</v>
      </c>
      <c r="DA388" s="6">
        <f t="shared" si="205"/>
        <v>12769.25</v>
      </c>
      <c r="DB388" s="6">
        <f t="shared" si="171"/>
        <v>13867.583333333334</v>
      </c>
      <c r="DC388" s="90">
        <f t="shared" si="206"/>
        <v>15188</v>
      </c>
    </row>
    <row r="389" spans="2:107" x14ac:dyDescent="0.3">
      <c r="B389" s="66">
        <v>41852</v>
      </c>
      <c r="C389" t="s">
        <v>438</v>
      </c>
      <c r="D389">
        <v>122</v>
      </c>
      <c r="E389">
        <v>414</v>
      </c>
      <c r="F389">
        <v>840</v>
      </c>
      <c r="G389">
        <v>116</v>
      </c>
      <c r="H389">
        <v>3745</v>
      </c>
      <c r="I389">
        <v>648</v>
      </c>
      <c r="J389">
        <v>116</v>
      </c>
      <c r="K389">
        <v>22</v>
      </c>
      <c r="L389">
        <v>816</v>
      </c>
      <c r="M389">
        <v>395</v>
      </c>
      <c r="N389">
        <v>322</v>
      </c>
      <c r="O389">
        <v>747</v>
      </c>
      <c r="P389">
        <v>544</v>
      </c>
      <c r="Q389">
        <v>211</v>
      </c>
      <c r="R389">
        <v>132</v>
      </c>
      <c r="S389">
        <v>171</v>
      </c>
      <c r="T389">
        <v>123</v>
      </c>
      <c r="U389">
        <v>124</v>
      </c>
      <c r="V389">
        <v>59</v>
      </c>
      <c r="W389">
        <v>207</v>
      </c>
      <c r="X389">
        <v>246</v>
      </c>
      <c r="Y389">
        <v>333</v>
      </c>
      <c r="Z389">
        <v>268</v>
      </c>
      <c r="AA389">
        <v>57</v>
      </c>
      <c r="AB389">
        <v>231</v>
      </c>
      <c r="AC389">
        <v>329</v>
      </c>
      <c r="AD389">
        <v>92</v>
      </c>
      <c r="AE389">
        <v>481</v>
      </c>
      <c r="AF389">
        <v>52</v>
      </c>
      <c r="AG389">
        <v>213</v>
      </c>
      <c r="AH389">
        <v>172</v>
      </c>
      <c r="AI389">
        <v>492</v>
      </c>
      <c r="AJ389">
        <v>333</v>
      </c>
      <c r="AK389">
        <v>81</v>
      </c>
      <c r="AL389">
        <v>325</v>
      </c>
      <c r="AM389">
        <v>157</v>
      </c>
      <c r="AN389">
        <v>2211</v>
      </c>
      <c r="AO389">
        <v>351</v>
      </c>
      <c r="AP389">
        <v>36</v>
      </c>
      <c r="AQ389">
        <v>154</v>
      </c>
      <c r="AR389">
        <v>64</v>
      </c>
      <c r="AS389">
        <v>220</v>
      </c>
      <c r="AT389">
        <v>1200</v>
      </c>
      <c r="AU389">
        <v>430</v>
      </c>
      <c r="AV389">
        <v>42</v>
      </c>
      <c r="AW389">
        <v>410</v>
      </c>
      <c r="AX389">
        <v>4</v>
      </c>
      <c r="AY389">
        <v>27</v>
      </c>
      <c r="AZ389">
        <v>235</v>
      </c>
      <c r="BA389">
        <v>96</v>
      </c>
      <c r="BB389">
        <v>70</v>
      </c>
      <c r="BC389">
        <v>17</v>
      </c>
      <c r="BD389">
        <v>111</v>
      </c>
      <c r="BE389">
        <v>0</v>
      </c>
      <c r="BF389">
        <v>0</v>
      </c>
      <c r="BG389">
        <v>0</v>
      </c>
      <c r="BH389">
        <v>3</v>
      </c>
      <c r="BI389">
        <v>39</v>
      </c>
      <c r="BJ389">
        <v>0</v>
      </c>
      <c r="BK389">
        <v>13</v>
      </c>
      <c r="BL389">
        <v>0</v>
      </c>
      <c r="BM389">
        <v>0</v>
      </c>
      <c r="BN389">
        <v>0</v>
      </c>
      <c r="BO389" s="30">
        <f t="shared" si="199"/>
        <v>183</v>
      </c>
      <c r="BP389">
        <v>103</v>
      </c>
      <c r="BQ389" s="30">
        <f t="shared" si="200"/>
        <v>675</v>
      </c>
      <c r="BR389" s="24">
        <v>20247</v>
      </c>
      <c r="BS389" s="30">
        <f t="shared" si="177"/>
        <v>20247</v>
      </c>
      <c r="BT389" s="30">
        <v>0</v>
      </c>
      <c r="BU389" s="43">
        <v>41881</v>
      </c>
      <c r="BW389">
        <f t="shared" si="235"/>
        <v>169272</v>
      </c>
      <c r="BX389" s="25">
        <f t="shared" si="236"/>
        <v>0.10453370918487193</v>
      </c>
      <c r="BY389" s="44">
        <v>6988</v>
      </c>
      <c r="BZ389" s="39">
        <f t="shared" si="231"/>
        <v>13259</v>
      </c>
      <c r="CA389" s="39">
        <f t="shared" si="237"/>
        <v>89796</v>
      </c>
      <c r="CD389">
        <f t="shared" si="232"/>
        <v>31074</v>
      </c>
      <c r="CE389">
        <f t="shared" si="233"/>
        <v>20201</v>
      </c>
      <c r="CF389">
        <f t="shared" si="234"/>
        <v>9882</v>
      </c>
      <c r="CG389">
        <f t="shared" si="174"/>
        <v>7499</v>
      </c>
      <c r="CH389">
        <f t="shared" si="175"/>
        <v>6557</v>
      </c>
      <c r="CZ389" s="88">
        <v>41852</v>
      </c>
      <c r="DA389" s="6">
        <f t="shared" si="205"/>
        <v>12957.611111111111</v>
      </c>
      <c r="DB389" s="6">
        <f t="shared" si="171"/>
        <v>14106</v>
      </c>
      <c r="DC389" s="90">
        <f t="shared" si="206"/>
        <v>20247</v>
      </c>
    </row>
    <row r="390" spans="2:107" x14ac:dyDescent="0.3">
      <c r="B390" s="63">
        <v>41883</v>
      </c>
      <c r="C390" t="s">
        <v>439</v>
      </c>
      <c r="D390">
        <v>98</v>
      </c>
      <c r="E390">
        <v>342</v>
      </c>
      <c r="F390">
        <v>686</v>
      </c>
      <c r="G390">
        <v>90</v>
      </c>
      <c r="H390">
        <v>3233</v>
      </c>
      <c r="I390">
        <v>508</v>
      </c>
      <c r="J390">
        <v>78</v>
      </c>
      <c r="K390">
        <v>32</v>
      </c>
      <c r="L390">
        <v>619</v>
      </c>
      <c r="M390">
        <v>283</v>
      </c>
      <c r="N390">
        <v>296</v>
      </c>
      <c r="O390">
        <v>657</v>
      </c>
      <c r="P390">
        <v>438</v>
      </c>
      <c r="Q390">
        <v>163</v>
      </c>
      <c r="R390">
        <v>109</v>
      </c>
      <c r="S390">
        <v>138</v>
      </c>
      <c r="T390">
        <v>83</v>
      </c>
      <c r="U390">
        <v>102</v>
      </c>
      <c r="V390">
        <v>39</v>
      </c>
      <c r="W390">
        <v>192</v>
      </c>
      <c r="X390">
        <v>214</v>
      </c>
      <c r="Y390">
        <v>315</v>
      </c>
      <c r="Z390">
        <v>224</v>
      </c>
      <c r="AA390">
        <v>40</v>
      </c>
      <c r="AB390">
        <v>195</v>
      </c>
      <c r="AC390">
        <v>247</v>
      </c>
      <c r="AD390">
        <v>83</v>
      </c>
      <c r="AE390">
        <v>402</v>
      </c>
      <c r="AF390">
        <v>30</v>
      </c>
      <c r="AG390">
        <v>174</v>
      </c>
      <c r="AH390">
        <v>138</v>
      </c>
      <c r="AI390">
        <v>384</v>
      </c>
      <c r="AJ390">
        <v>259</v>
      </c>
      <c r="AK390">
        <v>114</v>
      </c>
      <c r="AL390">
        <v>249</v>
      </c>
      <c r="AM390">
        <v>133</v>
      </c>
      <c r="AN390">
        <v>1787</v>
      </c>
      <c r="AO390">
        <v>283</v>
      </c>
      <c r="AP390">
        <v>17</v>
      </c>
      <c r="AQ390">
        <v>113</v>
      </c>
      <c r="AR390">
        <v>48</v>
      </c>
      <c r="AS390">
        <v>199</v>
      </c>
      <c r="AT390">
        <v>917</v>
      </c>
      <c r="AU390">
        <v>312</v>
      </c>
      <c r="AV390">
        <v>32</v>
      </c>
      <c r="AW390">
        <v>290</v>
      </c>
      <c r="AX390">
        <v>14</v>
      </c>
      <c r="AY390">
        <v>23</v>
      </c>
      <c r="AZ390">
        <v>205</v>
      </c>
      <c r="BA390">
        <v>71</v>
      </c>
      <c r="BB390">
        <v>40</v>
      </c>
      <c r="BC390">
        <v>13</v>
      </c>
      <c r="BD390">
        <v>91</v>
      </c>
      <c r="BE390">
        <v>0</v>
      </c>
      <c r="BF390">
        <v>0</v>
      </c>
      <c r="BG390">
        <v>1</v>
      </c>
      <c r="BH390">
        <v>0</v>
      </c>
      <c r="BI390">
        <v>35</v>
      </c>
      <c r="BJ390">
        <v>1</v>
      </c>
      <c r="BK390">
        <v>13</v>
      </c>
      <c r="BL390">
        <v>1</v>
      </c>
      <c r="BM390">
        <v>1</v>
      </c>
      <c r="BN390">
        <v>0</v>
      </c>
      <c r="BO390" s="30">
        <f t="shared" si="199"/>
        <v>156</v>
      </c>
      <c r="BP390">
        <v>94</v>
      </c>
      <c r="BQ390" s="30">
        <f t="shared" si="200"/>
        <v>697</v>
      </c>
      <c r="BR390" s="24">
        <v>16685</v>
      </c>
      <c r="BS390" s="30">
        <f t="shared" si="177"/>
        <v>16685</v>
      </c>
      <c r="BT390" s="30">
        <v>0</v>
      </c>
      <c r="BU390" s="43">
        <v>41909</v>
      </c>
      <c r="BW390">
        <f t="shared" si="235"/>
        <v>171565</v>
      </c>
      <c r="BX390" s="25">
        <f t="shared" si="236"/>
        <v>0.15296734608845242</v>
      </c>
      <c r="BY390" s="44">
        <v>2882</v>
      </c>
      <c r="BZ390" s="39">
        <f t="shared" ref="BZ390:BZ395" si="238">BR390-BY390</f>
        <v>13803</v>
      </c>
      <c r="CA390" s="39">
        <f t="shared" si="237"/>
        <v>96481</v>
      </c>
      <c r="CD390">
        <f t="shared" ref="CD390:CD395" si="239">SUM(H379:H390)</f>
        <v>31656</v>
      </c>
      <c r="CE390">
        <f t="shared" ref="CE390:CE395" si="240">SUM(AN379:AN390)</f>
        <v>20459</v>
      </c>
      <c r="CF390">
        <f t="shared" ref="CF390:CF395" si="241">SUM(AT379:AT390)</f>
        <v>9997</v>
      </c>
      <c r="CG390">
        <f t="shared" si="174"/>
        <v>7536</v>
      </c>
      <c r="CH390">
        <f t="shared" si="175"/>
        <v>6719</v>
      </c>
      <c r="CZ390" s="88">
        <v>41883</v>
      </c>
      <c r="DA390" s="6">
        <f t="shared" si="205"/>
        <v>13052.444444444445</v>
      </c>
      <c r="DB390" s="6">
        <f t="shared" si="171"/>
        <v>14297.083333333334</v>
      </c>
      <c r="DC390" s="90">
        <f t="shared" si="206"/>
        <v>16685</v>
      </c>
    </row>
    <row r="391" spans="2:107" x14ac:dyDescent="0.3">
      <c r="B391" s="63">
        <v>41913</v>
      </c>
      <c r="C391" t="s">
        <v>440</v>
      </c>
      <c r="D391">
        <v>60</v>
      </c>
      <c r="E391">
        <v>317</v>
      </c>
      <c r="F391">
        <v>592</v>
      </c>
      <c r="G391">
        <v>82</v>
      </c>
      <c r="H391">
        <v>2691</v>
      </c>
      <c r="I391">
        <v>458</v>
      </c>
      <c r="J391">
        <v>78</v>
      </c>
      <c r="K391">
        <v>23</v>
      </c>
      <c r="L391">
        <v>555</v>
      </c>
      <c r="M391">
        <v>234</v>
      </c>
      <c r="N391">
        <v>236</v>
      </c>
      <c r="O391">
        <v>549</v>
      </c>
      <c r="P391">
        <v>357</v>
      </c>
      <c r="Q391">
        <v>119</v>
      </c>
      <c r="R391">
        <v>90</v>
      </c>
      <c r="S391">
        <v>105</v>
      </c>
      <c r="T391">
        <v>71</v>
      </c>
      <c r="U391">
        <v>104</v>
      </c>
      <c r="V391">
        <v>31</v>
      </c>
      <c r="W391">
        <v>167</v>
      </c>
      <c r="X391">
        <v>167</v>
      </c>
      <c r="Y391">
        <v>247</v>
      </c>
      <c r="Z391">
        <v>208</v>
      </c>
      <c r="AA391">
        <v>41</v>
      </c>
      <c r="AB391">
        <v>189</v>
      </c>
      <c r="AC391">
        <v>245</v>
      </c>
      <c r="AD391">
        <v>67</v>
      </c>
      <c r="AE391">
        <v>377</v>
      </c>
      <c r="AF391">
        <v>35</v>
      </c>
      <c r="AG391">
        <v>134</v>
      </c>
      <c r="AH391">
        <v>109</v>
      </c>
      <c r="AI391">
        <v>321</v>
      </c>
      <c r="AJ391">
        <v>256</v>
      </c>
      <c r="AK391">
        <v>75</v>
      </c>
      <c r="AL391">
        <v>240</v>
      </c>
      <c r="AM391">
        <v>125</v>
      </c>
      <c r="AN391">
        <v>1684</v>
      </c>
      <c r="AO391">
        <v>220</v>
      </c>
      <c r="AP391">
        <v>18</v>
      </c>
      <c r="AQ391">
        <v>94</v>
      </c>
      <c r="AR391">
        <v>50</v>
      </c>
      <c r="AS391">
        <v>141</v>
      </c>
      <c r="AT391">
        <v>833</v>
      </c>
      <c r="AU391">
        <v>303</v>
      </c>
      <c r="AV391">
        <v>30</v>
      </c>
      <c r="AW391">
        <v>273</v>
      </c>
      <c r="AX391">
        <v>15</v>
      </c>
      <c r="AY391">
        <v>24</v>
      </c>
      <c r="AZ391">
        <v>196</v>
      </c>
      <c r="BA391">
        <v>75</v>
      </c>
      <c r="BB391">
        <v>34</v>
      </c>
      <c r="BC391">
        <v>12</v>
      </c>
      <c r="BD391">
        <v>86</v>
      </c>
      <c r="BE391">
        <v>0</v>
      </c>
      <c r="BF391">
        <v>0</v>
      </c>
      <c r="BG391">
        <v>0</v>
      </c>
      <c r="BH391">
        <v>0</v>
      </c>
      <c r="BI391">
        <v>25</v>
      </c>
      <c r="BJ391">
        <v>0</v>
      </c>
      <c r="BK391">
        <v>4</v>
      </c>
      <c r="BL391">
        <v>1</v>
      </c>
      <c r="BM391">
        <v>0</v>
      </c>
      <c r="BN391">
        <v>0</v>
      </c>
      <c r="BO391" s="30">
        <f t="shared" si="199"/>
        <v>128</v>
      </c>
      <c r="BP391">
        <v>82</v>
      </c>
      <c r="BQ391" s="30">
        <f t="shared" si="200"/>
        <v>642</v>
      </c>
      <c r="BR391" s="24">
        <v>14597</v>
      </c>
      <c r="BS391" s="30">
        <f t="shared" si="177"/>
        <v>14597</v>
      </c>
      <c r="BT391" s="30">
        <v>0</v>
      </c>
      <c r="BU391" s="43">
        <v>41937</v>
      </c>
      <c r="BW391">
        <f t="shared" ref="BW391:BW396" si="242">SUM(BR380:BR391)</f>
        <v>173335</v>
      </c>
      <c r="BX391" s="25">
        <f t="shared" si="236"/>
        <v>0.16869500724808684</v>
      </c>
      <c r="BY391" s="44">
        <v>1957</v>
      </c>
      <c r="BZ391" s="39">
        <f t="shared" si="238"/>
        <v>12640</v>
      </c>
      <c r="CA391" s="39">
        <f t="shared" si="237"/>
        <v>101654</v>
      </c>
      <c r="CD391">
        <f t="shared" si="239"/>
        <v>32037</v>
      </c>
      <c r="CE391">
        <f t="shared" si="240"/>
        <v>20663</v>
      </c>
      <c r="CF391">
        <f t="shared" si="241"/>
        <v>10109</v>
      </c>
      <c r="CG391">
        <f t="shared" si="174"/>
        <v>7555</v>
      </c>
      <c r="CH391">
        <f t="shared" si="175"/>
        <v>6786</v>
      </c>
      <c r="CZ391" s="88">
        <v>41913</v>
      </c>
      <c r="DA391" s="6">
        <f>AVERAGE(BS356:BS391)</f>
        <v>13046.75</v>
      </c>
      <c r="DB391" s="6">
        <f>AVERAGE(BS380:BS391)</f>
        <v>14444.583333333334</v>
      </c>
      <c r="DC391" s="90">
        <f t="shared" ref="DC391:DC396" si="243">BS391</f>
        <v>14597</v>
      </c>
    </row>
    <row r="392" spans="2:107" x14ac:dyDescent="0.3">
      <c r="B392" s="63">
        <v>41944</v>
      </c>
      <c r="C392" t="s">
        <v>441</v>
      </c>
      <c r="D392">
        <v>70</v>
      </c>
      <c r="E392">
        <v>331</v>
      </c>
      <c r="F392">
        <v>659</v>
      </c>
      <c r="G392">
        <v>69</v>
      </c>
      <c r="H392">
        <v>2857</v>
      </c>
      <c r="I392">
        <v>442</v>
      </c>
      <c r="J392">
        <v>58</v>
      </c>
      <c r="K392">
        <v>11</v>
      </c>
      <c r="L392">
        <v>565</v>
      </c>
      <c r="M392">
        <v>265</v>
      </c>
      <c r="N392">
        <v>247</v>
      </c>
      <c r="O392">
        <v>565</v>
      </c>
      <c r="P392">
        <v>370</v>
      </c>
      <c r="Q392">
        <v>116</v>
      </c>
      <c r="R392">
        <v>107</v>
      </c>
      <c r="S392">
        <v>120</v>
      </c>
      <c r="T392">
        <v>86</v>
      </c>
      <c r="U392">
        <v>70</v>
      </c>
      <c r="V392">
        <v>40</v>
      </c>
      <c r="W392">
        <v>126</v>
      </c>
      <c r="X392">
        <v>166</v>
      </c>
      <c r="Y392">
        <v>213</v>
      </c>
      <c r="Z392">
        <v>237</v>
      </c>
      <c r="AA392">
        <v>44</v>
      </c>
      <c r="AB392">
        <v>173</v>
      </c>
      <c r="AC392">
        <v>283</v>
      </c>
      <c r="AD392">
        <v>76</v>
      </c>
      <c r="AE392">
        <v>424</v>
      </c>
      <c r="AF392">
        <v>32</v>
      </c>
      <c r="AG392">
        <v>149</v>
      </c>
      <c r="AH392">
        <v>117</v>
      </c>
      <c r="AI392">
        <v>359</v>
      </c>
      <c r="AJ392">
        <v>241</v>
      </c>
      <c r="AK392">
        <v>61</v>
      </c>
      <c r="AL392">
        <v>197</v>
      </c>
      <c r="AM392">
        <v>113</v>
      </c>
      <c r="AN392">
        <v>1733</v>
      </c>
      <c r="AO392">
        <v>227</v>
      </c>
      <c r="AP392">
        <v>13</v>
      </c>
      <c r="AQ392">
        <v>115</v>
      </c>
      <c r="AR392">
        <v>44</v>
      </c>
      <c r="AS392">
        <v>144</v>
      </c>
      <c r="AT392">
        <v>734</v>
      </c>
      <c r="AU392">
        <v>297</v>
      </c>
      <c r="AV392">
        <v>24</v>
      </c>
      <c r="AW392">
        <v>233</v>
      </c>
      <c r="AX392">
        <v>1</v>
      </c>
      <c r="AY392">
        <v>15</v>
      </c>
      <c r="AZ392">
        <v>171</v>
      </c>
      <c r="BA392">
        <v>72</v>
      </c>
      <c r="BB392">
        <v>33</v>
      </c>
      <c r="BC392">
        <v>11</v>
      </c>
      <c r="BD392">
        <v>98</v>
      </c>
      <c r="BE392">
        <v>0</v>
      </c>
      <c r="BF392">
        <v>0</v>
      </c>
      <c r="BG392">
        <v>1</v>
      </c>
      <c r="BH392">
        <v>0</v>
      </c>
      <c r="BI392">
        <v>41</v>
      </c>
      <c r="BJ392">
        <v>0</v>
      </c>
      <c r="BK392">
        <v>6</v>
      </c>
      <c r="BL392">
        <v>1</v>
      </c>
      <c r="BM392">
        <v>0</v>
      </c>
      <c r="BN392">
        <v>1</v>
      </c>
      <c r="BO392" s="30">
        <f t="shared" si="199"/>
        <v>159</v>
      </c>
      <c r="BP392">
        <v>79</v>
      </c>
      <c r="BQ392" s="30">
        <f t="shared" si="200"/>
        <v>665</v>
      </c>
      <c r="BR392" s="24">
        <v>14818</v>
      </c>
      <c r="BS392" s="30">
        <f t="shared" si="177"/>
        <v>14818</v>
      </c>
      <c r="BT392" s="30">
        <v>0</v>
      </c>
      <c r="BU392" s="43">
        <v>41972</v>
      </c>
      <c r="BW392">
        <f t="shared" si="242"/>
        <v>174406</v>
      </c>
      <c r="BX392" s="25">
        <f t="shared" ref="BX392:BX397" si="244">(BW392/BW380)-1</f>
        <v>0.14137064474751959</v>
      </c>
      <c r="BY392" s="44">
        <v>678</v>
      </c>
      <c r="BZ392" s="39">
        <f t="shared" si="238"/>
        <v>14140</v>
      </c>
      <c r="CA392" s="39">
        <f t="shared" ref="CA392:CA397" si="245">SUM(BZ381:BZ392)</f>
        <v>110099</v>
      </c>
      <c r="CD392">
        <f t="shared" si="239"/>
        <v>32278</v>
      </c>
      <c r="CE392">
        <f t="shared" si="240"/>
        <v>20825</v>
      </c>
      <c r="CF392">
        <f t="shared" si="241"/>
        <v>9992</v>
      </c>
      <c r="CG392">
        <f t="shared" si="174"/>
        <v>7628</v>
      </c>
      <c r="CH392">
        <f t="shared" si="175"/>
        <v>6831</v>
      </c>
      <c r="CZ392" s="88">
        <v>41944</v>
      </c>
      <c r="DA392" s="6">
        <f>AVERAGE(BS357:BS392)</f>
        <v>13198.222222222223</v>
      </c>
      <c r="DB392" s="6">
        <f>AVERAGE(BS381:BS392)</f>
        <v>14533.833333333334</v>
      </c>
      <c r="DC392" s="90">
        <f t="shared" si="243"/>
        <v>14818</v>
      </c>
    </row>
    <row r="393" spans="2:107" x14ac:dyDescent="0.3">
      <c r="B393" s="63">
        <v>41974</v>
      </c>
      <c r="C393" t="s">
        <v>442</v>
      </c>
      <c r="D393">
        <v>55</v>
      </c>
      <c r="E393">
        <v>246</v>
      </c>
      <c r="F393">
        <v>490</v>
      </c>
      <c r="G393">
        <v>61</v>
      </c>
      <c r="H393">
        <v>2133</v>
      </c>
      <c r="I393">
        <v>316</v>
      </c>
      <c r="J393">
        <v>41</v>
      </c>
      <c r="K393">
        <v>12</v>
      </c>
      <c r="L393">
        <v>419</v>
      </c>
      <c r="M393">
        <v>199</v>
      </c>
      <c r="N393">
        <v>173</v>
      </c>
      <c r="O393">
        <v>396</v>
      </c>
      <c r="P393">
        <v>273</v>
      </c>
      <c r="Q393">
        <v>86</v>
      </c>
      <c r="R393">
        <v>57</v>
      </c>
      <c r="S393">
        <v>90</v>
      </c>
      <c r="T393">
        <v>53</v>
      </c>
      <c r="U393">
        <v>60</v>
      </c>
      <c r="V393">
        <v>27</v>
      </c>
      <c r="W393">
        <v>112</v>
      </c>
      <c r="X393">
        <v>125</v>
      </c>
      <c r="Y393">
        <v>180</v>
      </c>
      <c r="Z393">
        <v>162</v>
      </c>
      <c r="AA393">
        <v>32</v>
      </c>
      <c r="AB393">
        <v>144</v>
      </c>
      <c r="AC393">
        <v>167</v>
      </c>
      <c r="AD393">
        <v>44</v>
      </c>
      <c r="AE393">
        <v>261</v>
      </c>
      <c r="AF393">
        <v>28</v>
      </c>
      <c r="AG393">
        <v>122</v>
      </c>
      <c r="AH393">
        <v>102</v>
      </c>
      <c r="AI393">
        <v>213</v>
      </c>
      <c r="AJ393">
        <v>158</v>
      </c>
      <c r="AK393">
        <v>47</v>
      </c>
      <c r="AL393">
        <v>156</v>
      </c>
      <c r="AM393">
        <v>82</v>
      </c>
      <c r="AN393">
        <v>1309</v>
      </c>
      <c r="AO393">
        <v>149</v>
      </c>
      <c r="AP393">
        <v>16</v>
      </c>
      <c r="AQ393">
        <v>88</v>
      </c>
      <c r="AR393">
        <v>28</v>
      </c>
      <c r="AS393">
        <v>92</v>
      </c>
      <c r="AT393">
        <v>587</v>
      </c>
      <c r="AU393">
        <v>223</v>
      </c>
      <c r="AV393">
        <v>12</v>
      </c>
      <c r="AW393">
        <v>190</v>
      </c>
      <c r="AX393">
        <v>0</v>
      </c>
      <c r="AY393">
        <v>20</v>
      </c>
      <c r="AZ393">
        <v>116</v>
      </c>
      <c r="BA393">
        <v>47</v>
      </c>
      <c r="BB393">
        <v>34</v>
      </c>
      <c r="BC393">
        <v>7</v>
      </c>
      <c r="BD393">
        <v>63</v>
      </c>
      <c r="BE393">
        <v>0</v>
      </c>
      <c r="BF393">
        <v>0</v>
      </c>
      <c r="BG393">
        <v>0</v>
      </c>
      <c r="BH393">
        <v>1</v>
      </c>
      <c r="BI393">
        <v>24</v>
      </c>
      <c r="BJ393">
        <v>0</v>
      </c>
      <c r="BK393">
        <v>3</v>
      </c>
      <c r="BL393">
        <v>1</v>
      </c>
      <c r="BM393">
        <v>0</v>
      </c>
      <c r="BN393">
        <v>0</v>
      </c>
      <c r="BO393" s="30">
        <f t="shared" si="199"/>
        <v>99</v>
      </c>
      <c r="BP393">
        <v>64</v>
      </c>
      <c r="BQ393" s="30">
        <f t="shared" si="200"/>
        <v>589</v>
      </c>
      <c r="BR393" s="24">
        <v>10985</v>
      </c>
      <c r="BS393" s="30">
        <f t="shared" si="177"/>
        <v>10985</v>
      </c>
      <c r="BT393" s="30">
        <v>0</v>
      </c>
      <c r="BU393" s="43">
        <v>42000</v>
      </c>
      <c r="BW393">
        <f t="shared" si="242"/>
        <v>175302</v>
      </c>
      <c r="BX393" s="25">
        <f t="shared" si="244"/>
        <v>0.15933575382417708</v>
      </c>
      <c r="BY393" s="44">
        <v>986</v>
      </c>
      <c r="BZ393" s="39">
        <f t="shared" si="238"/>
        <v>9999</v>
      </c>
      <c r="CA393" s="39">
        <f t="shared" si="245"/>
        <v>117244</v>
      </c>
      <c r="CD393">
        <f t="shared" si="239"/>
        <v>32578</v>
      </c>
      <c r="CE393">
        <f t="shared" si="240"/>
        <v>20918</v>
      </c>
      <c r="CF393">
        <f t="shared" si="241"/>
        <v>10006</v>
      </c>
      <c r="CG393">
        <f t="shared" si="174"/>
        <v>7705</v>
      </c>
      <c r="CH393">
        <f t="shared" si="175"/>
        <v>6860</v>
      </c>
      <c r="CZ393" s="88">
        <v>41974</v>
      </c>
      <c r="DA393" s="6">
        <f>AVERAGE(BS358:BS393)</f>
        <v>13171.805555555555</v>
      </c>
      <c r="DB393" s="6">
        <f>AVERAGE(BS382:BS393)</f>
        <v>14608.5</v>
      </c>
      <c r="DC393" s="90">
        <f t="shared" si="243"/>
        <v>10985</v>
      </c>
    </row>
    <row r="394" spans="2:107" x14ac:dyDescent="0.3">
      <c r="B394" s="63">
        <v>42005</v>
      </c>
      <c r="C394" t="s">
        <v>443</v>
      </c>
      <c r="D394">
        <v>82</v>
      </c>
      <c r="E394">
        <v>327</v>
      </c>
      <c r="F394">
        <v>733</v>
      </c>
      <c r="G394">
        <v>89</v>
      </c>
      <c r="H394">
        <v>3138</v>
      </c>
      <c r="I394">
        <v>514</v>
      </c>
      <c r="J394">
        <v>69</v>
      </c>
      <c r="K394">
        <v>27</v>
      </c>
      <c r="L394">
        <v>509</v>
      </c>
      <c r="M394">
        <v>280</v>
      </c>
      <c r="N394">
        <v>266</v>
      </c>
      <c r="O394">
        <v>611</v>
      </c>
      <c r="P394">
        <v>352</v>
      </c>
      <c r="Q394">
        <v>130</v>
      </c>
      <c r="R394">
        <v>93</v>
      </c>
      <c r="S394">
        <v>132</v>
      </c>
      <c r="T394">
        <v>74</v>
      </c>
      <c r="U394">
        <v>93</v>
      </c>
      <c r="V394">
        <v>27</v>
      </c>
      <c r="W394">
        <v>141</v>
      </c>
      <c r="X394">
        <v>165</v>
      </c>
      <c r="Y394">
        <v>260</v>
      </c>
      <c r="Z394">
        <v>249</v>
      </c>
      <c r="AA394">
        <v>42</v>
      </c>
      <c r="AB394">
        <v>199</v>
      </c>
      <c r="AC394">
        <v>315</v>
      </c>
      <c r="AD394">
        <v>86</v>
      </c>
      <c r="AE394">
        <v>416</v>
      </c>
      <c r="AF394">
        <v>26</v>
      </c>
      <c r="AG394">
        <v>162</v>
      </c>
      <c r="AH394">
        <v>149</v>
      </c>
      <c r="AI394">
        <v>321</v>
      </c>
      <c r="AJ394">
        <v>261</v>
      </c>
      <c r="AK394">
        <v>61</v>
      </c>
      <c r="AL394">
        <v>220</v>
      </c>
      <c r="AM394">
        <v>127</v>
      </c>
      <c r="AN394">
        <v>1912</v>
      </c>
      <c r="AO394">
        <v>227</v>
      </c>
      <c r="AP394">
        <v>28</v>
      </c>
      <c r="AQ394">
        <v>126</v>
      </c>
      <c r="AR394">
        <v>57</v>
      </c>
      <c r="AS394">
        <v>154</v>
      </c>
      <c r="AT394">
        <v>865</v>
      </c>
      <c r="AU394">
        <v>342</v>
      </c>
      <c r="AV394">
        <v>16</v>
      </c>
      <c r="AW394">
        <v>296</v>
      </c>
      <c r="AX394">
        <v>0</v>
      </c>
      <c r="AY394">
        <v>14</v>
      </c>
      <c r="AZ394">
        <v>158</v>
      </c>
      <c r="BA394">
        <v>59</v>
      </c>
      <c r="BB394">
        <v>43</v>
      </c>
      <c r="BC394">
        <v>14</v>
      </c>
      <c r="BD394">
        <v>85</v>
      </c>
      <c r="BE394">
        <v>0</v>
      </c>
      <c r="BF394">
        <v>0</v>
      </c>
      <c r="BG394">
        <v>0</v>
      </c>
      <c r="BH394">
        <v>1</v>
      </c>
      <c r="BI394">
        <v>24</v>
      </c>
      <c r="BJ394">
        <v>0</v>
      </c>
      <c r="BK394">
        <v>2</v>
      </c>
      <c r="BL394">
        <v>0</v>
      </c>
      <c r="BM394">
        <v>1</v>
      </c>
      <c r="BN394">
        <v>0</v>
      </c>
      <c r="BO394" s="30">
        <f t="shared" si="199"/>
        <v>127</v>
      </c>
      <c r="BP394">
        <v>73</v>
      </c>
      <c r="BQ394" s="30">
        <f t="shared" si="200"/>
        <v>720</v>
      </c>
      <c r="BR394" s="24">
        <v>15963</v>
      </c>
      <c r="BS394" s="30">
        <f t="shared" si="177"/>
        <v>15963</v>
      </c>
      <c r="BT394" s="30">
        <v>0</v>
      </c>
      <c r="BU394" s="43">
        <v>42035</v>
      </c>
      <c r="BW394">
        <f t="shared" si="242"/>
        <v>179204</v>
      </c>
      <c r="BX394" s="25">
        <f t="shared" si="244"/>
        <v>0.16854137730915442</v>
      </c>
      <c r="BY394" s="44">
        <v>496</v>
      </c>
      <c r="BZ394" s="39">
        <f t="shared" si="238"/>
        <v>15467</v>
      </c>
      <c r="CA394" s="39">
        <f t="shared" si="245"/>
        <v>126766</v>
      </c>
      <c r="CD394">
        <f t="shared" si="239"/>
        <v>33414</v>
      </c>
      <c r="CE394">
        <f t="shared" si="240"/>
        <v>21396</v>
      </c>
      <c r="CF394">
        <f t="shared" si="241"/>
        <v>10213</v>
      </c>
      <c r="CG394">
        <f t="shared" si="174"/>
        <v>7906</v>
      </c>
      <c r="CH394">
        <f t="shared" si="175"/>
        <v>7000</v>
      </c>
      <c r="CZ394" s="88">
        <v>42005</v>
      </c>
      <c r="DA394" s="6">
        <f t="shared" ref="DA394:DA395" si="246">AVERAGE(BS359:BS394)</f>
        <v>13358.916666666666</v>
      </c>
      <c r="DB394" s="6">
        <f t="shared" ref="DB394:DB395" si="247">AVERAGE(BS383:BS394)</f>
        <v>14933.666666666666</v>
      </c>
      <c r="DC394" s="90">
        <f t="shared" si="243"/>
        <v>15963</v>
      </c>
    </row>
    <row r="395" spans="2:107" x14ac:dyDescent="0.3">
      <c r="B395" s="63">
        <v>42036</v>
      </c>
      <c r="C395" t="s">
        <v>444</v>
      </c>
      <c r="D395">
        <v>78</v>
      </c>
      <c r="E395">
        <v>275</v>
      </c>
      <c r="F395">
        <v>588</v>
      </c>
      <c r="G395">
        <v>68</v>
      </c>
      <c r="H395">
        <v>2588</v>
      </c>
      <c r="I395">
        <v>392</v>
      </c>
      <c r="J395">
        <v>57</v>
      </c>
      <c r="K395">
        <v>10</v>
      </c>
      <c r="L395">
        <v>497</v>
      </c>
      <c r="M395">
        <v>229</v>
      </c>
      <c r="N395">
        <v>245</v>
      </c>
      <c r="O395">
        <v>576</v>
      </c>
      <c r="P395">
        <v>314</v>
      </c>
      <c r="Q395">
        <v>118</v>
      </c>
      <c r="R395">
        <v>84</v>
      </c>
      <c r="S395">
        <v>89</v>
      </c>
      <c r="T395">
        <v>70</v>
      </c>
      <c r="U395">
        <v>78</v>
      </c>
      <c r="V395">
        <v>25</v>
      </c>
      <c r="W395">
        <v>125</v>
      </c>
      <c r="X395">
        <v>152</v>
      </c>
      <c r="Y395">
        <v>186</v>
      </c>
      <c r="Z395">
        <v>154</v>
      </c>
      <c r="AA395">
        <v>53</v>
      </c>
      <c r="AB395">
        <v>183</v>
      </c>
      <c r="AC395">
        <v>259</v>
      </c>
      <c r="AD395">
        <v>78</v>
      </c>
      <c r="AE395">
        <v>346</v>
      </c>
      <c r="AF395">
        <v>21</v>
      </c>
      <c r="AG395">
        <v>121</v>
      </c>
      <c r="AH395">
        <v>130</v>
      </c>
      <c r="AI395">
        <v>287</v>
      </c>
      <c r="AJ395">
        <v>204</v>
      </c>
      <c r="AK395">
        <v>56</v>
      </c>
      <c r="AL395">
        <v>163</v>
      </c>
      <c r="AM395">
        <v>80</v>
      </c>
      <c r="AN395">
        <v>1625</v>
      </c>
      <c r="AO395">
        <v>212</v>
      </c>
      <c r="AP395">
        <v>18</v>
      </c>
      <c r="AQ395">
        <v>95</v>
      </c>
      <c r="AR395">
        <v>42</v>
      </c>
      <c r="AS395">
        <v>128</v>
      </c>
      <c r="AT395">
        <v>798</v>
      </c>
      <c r="AU395">
        <v>245</v>
      </c>
      <c r="AV395">
        <v>22</v>
      </c>
      <c r="AW395">
        <v>224</v>
      </c>
      <c r="AX395">
        <v>1</v>
      </c>
      <c r="AY395">
        <v>16</v>
      </c>
      <c r="AZ395">
        <v>156</v>
      </c>
      <c r="BA395">
        <v>62</v>
      </c>
      <c r="BB395">
        <v>22</v>
      </c>
      <c r="BC395">
        <v>9</v>
      </c>
      <c r="BD395">
        <v>74</v>
      </c>
      <c r="BE395">
        <v>0</v>
      </c>
      <c r="BF395">
        <v>0</v>
      </c>
      <c r="BG395">
        <v>0</v>
      </c>
      <c r="BH395">
        <v>1</v>
      </c>
      <c r="BI395">
        <v>22</v>
      </c>
      <c r="BJ395">
        <v>0</v>
      </c>
      <c r="BK395">
        <v>3</v>
      </c>
      <c r="BL395">
        <v>2</v>
      </c>
      <c r="BM395">
        <v>0</v>
      </c>
      <c r="BN395">
        <v>0</v>
      </c>
      <c r="BO395" s="30">
        <f t="shared" si="199"/>
        <v>111</v>
      </c>
      <c r="BP395">
        <v>75</v>
      </c>
      <c r="BQ395" s="30">
        <f t="shared" si="200"/>
        <v>596</v>
      </c>
      <c r="BR395" s="24">
        <v>13427</v>
      </c>
      <c r="BS395" s="30">
        <f t="shared" si="177"/>
        <v>13427</v>
      </c>
      <c r="BT395" s="30">
        <v>0</v>
      </c>
      <c r="BU395" s="43">
        <v>42063</v>
      </c>
      <c r="BW395">
        <f t="shared" si="242"/>
        <v>180737</v>
      </c>
      <c r="BX395" s="25">
        <f t="shared" si="244"/>
        <v>0.16900160405671127</v>
      </c>
      <c r="BY395" s="44">
        <v>2144</v>
      </c>
      <c r="BZ395" s="39">
        <f t="shared" si="238"/>
        <v>11283</v>
      </c>
      <c r="CA395" s="39">
        <f t="shared" si="245"/>
        <v>134286</v>
      </c>
      <c r="CD395">
        <f t="shared" si="239"/>
        <v>33922</v>
      </c>
      <c r="CE395">
        <f t="shared" si="240"/>
        <v>21518</v>
      </c>
      <c r="CF395">
        <f t="shared" si="241"/>
        <v>10337</v>
      </c>
      <c r="CG395">
        <f t="shared" ref="CG395" si="248">SUM(F384:F395)</f>
        <v>7982</v>
      </c>
      <c r="CH395">
        <f t="shared" ref="CH395" si="249">SUM(O384:O395)</f>
        <v>7083</v>
      </c>
      <c r="CZ395" s="88">
        <v>42036</v>
      </c>
      <c r="DA395" s="6">
        <f t="shared" si="246"/>
        <v>13437.027777777777</v>
      </c>
      <c r="DB395" s="6">
        <f t="shared" si="247"/>
        <v>15061.416666666666</v>
      </c>
      <c r="DC395" s="90">
        <f t="shared" si="243"/>
        <v>13427</v>
      </c>
    </row>
    <row r="396" spans="2:107" x14ac:dyDescent="0.3">
      <c r="B396" s="63">
        <v>42064</v>
      </c>
      <c r="C396" t="s">
        <v>445</v>
      </c>
      <c r="D396">
        <v>90</v>
      </c>
      <c r="E396">
        <v>271</v>
      </c>
      <c r="F396">
        <v>629</v>
      </c>
      <c r="G396">
        <v>83</v>
      </c>
      <c r="H396">
        <v>2593</v>
      </c>
      <c r="I396">
        <v>367</v>
      </c>
      <c r="J396">
        <v>51</v>
      </c>
      <c r="K396">
        <v>23</v>
      </c>
      <c r="L396">
        <v>516</v>
      </c>
      <c r="M396">
        <v>222</v>
      </c>
      <c r="N396">
        <v>220</v>
      </c>
      <c r="O396">
        <v>563</v>
      </c>
      <c r="P396">
        <v>268</v>
      </c>
      <c r="Q396">
        <v>98</v>
      </c>
      <c r="R396">
        <v>90</v>
      </c>
      <c r="S396">
        <v>91</v>
      </c>
      <c r="T396">
        <v>94</v>
      </c>
      <c r="U396">
        <v>100</v>
      </c>
      <c r="V396">
        <v>31</v>
      </c>
      <c r="W396">
        <v>115</v>
      </c>
      <c r="X396">
        <v>129</v>
      </c>
      <c r="Y396">
        <v>194</v>
      </c>
      <c r="Z396">
        <v>190</v>
      </c>
      <c r="AA396">
        <v>46</v>
      </c>
      <c r="AB396">
        <v>181</v>
      </c>
      <c r="AC396">
        <v>266</v>
      </c>
      <c r="AD396">
        <v>65</v>
      </c>
      <c r="AE396">
        <v>339</v>
      </c>
      <c r="AF396">
        <v>32</v>
      </c>
      <c r="AG396">
        <v>131</v>
      </c>
      <c r="AH396">
        <v>117</v>
      </c>
      <c r="AI396">
        <v>290</v>
      </c>
      <c r="AJ396">
        <v>203</v>
      </c>
      <c r="AK396">
        <v>67</v>
      </c>
      <c r="AL396">
        <v>171</v>
      </c>
      <c r="AM396">
        <v>96</v>
      </c>
      <c r="AN396">
        <v>1651</v>
      </c>
      <c r="AO396">
        <v>176</v>
      </c>
      <c r="AP396">
        <v>19</v>
      </c>
      <c r="AQ396">
        <v>115</v>
      </c>
      <c r="AR396">
        <v>32</v>
      </c>
      <c r="AS396">
        <v>146</v>
      </c>
      <c r="AT396">
        <v>801</v>
      </c>
      <c r="AU396">
        <v>271</v>
      </c>
      <c r="AV396">
        <v>22</v>
      </c>
      <c r="AW396">
        <v>204</v>
      </c>
      <c r="AX396">
        <v>0</v>
      </c>
      <c r="AY396">
        <v>13</v>
      </c>
      <c r="AZ396">
        <v>142</v>
      </c>
      <c r="BA396">
        <v>66</v>
      </c>
      <c r="BB396">
        <v>21</v>
      </c>
      <c r="BC396">
        <v>12</v>
      </c>
      <c r="BD396">
        <v>63</v>
      </c>
      <c r="BE396">
        <v>0</v>
      </c>
      <c r="BF396">
        <v>0</v>
      </c>
      <c r="BG396">
        <v>0</v>
      </c>
      <c r="BH396">
        <v>0</v>
      </c>
      <c r="BI396">
        <v>32</v>
      </c>
      <c r="BJ396">
        <v>0</v>
      </c>
      <c r="BK396">
        <v>7</v>
      </c>
      <c r="BL396">
        <v>1</v>
      </c>
      <c r="BM396">
        <v>0</v>
      </c>
      <c r="BN396">
        <v>0</v>
      </c>
      <c r="BO396" s="30">
        <f t="shared" si="199"/>
        <v>115</v>
      </c>
      <c r="BP396">
        <v>69</v>
      </c>
      <c r="BQ396" s="30">
        <f t="shared" si="200"/>
        <v>617</v>
      </c>
      <c r="BR396" s="24">
        <v>13512</v>
      </c>
      <c r="BS396" s="30">
        <f t="shared" si="177"/>
        <v>13512</v>
      </c>
      <c r="BT396" s="30">
        <v>0</v>
      </c>
      <c r="BU396" s="43">
        <v>42091</v>
      </c>
      <c r="BW396">
        <f t="shared" si="242"/>
        <v>177810</v>
      </c>
      <c r="BX396" s="25">
        <f t="shared" si="244"/>
        <v>0.12910292800944889</v>
      </c>
      <c r="BY396" s="44">
        <v>2599</v>
      </c>
      <c r="BZ396" s="39">
        <f t="shared" ref="BZ396" si="250">BR396-BY396</f>
        <v>10913</v>
      </c>
      <c r="CA396" s="39">
        <f t="shared" si="245"/>
        <v>135519</v>
      </c>
      <c r="CD396">
        <f t="shared" ref="CD396" si="251">SUM(H385:H396)</f>
        <v>33447</v>
      </c>
      <c r="CE396">
        <f t="shared" ref="CE396" si="252">SUM(AN385:AN396)</f>
        <v>20942</v>
      </c>
      <c r="CF396">
        <f t="shared" ref="CF396" si="253">SUM(AT385:AT396)</f>
        <v>10122</v>
      </c>
      <c r="CG396">
        <f t="shared" ref="CG396" si="254">SUM(F385:F396)</f>
        <v>7891</v>
      </c>
      <c r="CH396">
        <f t="shared" ref="CH396" si="255">SUM(O385:O396)</f>
        <v>7006</v>
      </c>
      <c r="CZ396" s="88">
        <v>42064</v>
      </c>
      <c r="DA396" s="6">
        <f t="shared" ref="DA396" si="256">AVERAGE(BS361:BS396)</f>
        <v>13436.194444444445</v>
      </c>
      <c r="DB396" s="6">
        <f t="shared" ref="DB396" si="257">AVERAGE(BS385:BS396)</f>
        <v>14817.5</v>
      </c>
      <c r="DC396" s="90">
        <f t="shared" si="243"/>
        <v>13512</v>
      </c>
    </row>
    <row r="397" spans="2:107" x14ac:dyDescent="0.3">
      <c r="B397" s="66">
        <v>42095</v>
      </c>
      <c r="C397" t="s">
        <v>446</v>
      </c>
      <c r="D397">
        <v>100</v>
      </c>
      <c r="E397">
        <v>296</v>
      </c>
      <c r="F397">
        <v>560</v>
      </c>
      <c r="G397">
        <v>66</v>
      </c>
      <c r="H397">
        <v>2485</v>
      </c>
      <c r="I397">
        <v>409</v>
      </c>
      <c r="J397">
        <v>60</v>
      </c>
      <c r="K397">
        <v>22</v>
      </c>
      <c r="L397">
        <v>462</v>
      </c>
      <c r="M397">
        <v>213</v>
      </c>
      <c r="N397">
        <v>243</v>
      </c>
      <c r="O397">
        <v>476</v>
      </c>
      <c r="P397">
        <v>300</v>
      </c>
      <c r="Q397">
        <v>124</v>
      </c>
      <c r="R397">
        <v>71</v>
      </c>
      <c r="S397">
        <v>104</v>
      </c>
      <c r="T397">
        <v>73</v>
      </c>
      <c r="U397">
        <v>90</v>
      </c>
      <c r="V397">
        <v>34</v>
      </c>
      <c r="W397">
        <v>96</v>
      </c>
      <c r="X397">
        <v>116</v>
      </c>
      <c r="Y397">
        <v>201</v>
      </c>
      <c r="Z397">
        <v>193</v>
      </c>
      <c r="AA397">
        <v>54</v>
      </c>
      <c r="AB397">
        <v>149</v>
      </c>
      <c r="AC397">
        <v>203</v>
      </c>
      <c r="AD397">
        <v>39</v>
      </c>
      <c r="AE397">
        <v>358</v>
      </c>
      <c r="AF397">
        <v>34</v>
      </c>
      <c r="AG397">
        <v>116</v>
      </c>
      <c r="AH397">
        <v>104</v>
      </c>
      <c r="AI397">
        <v>264</v>
      </c>
      <c r="AJ397">
        <v>215</v>
      </c>
      <c r="AK397">
        <v>64</v>
      </c>
      <c r="AL397">
        <v>171</v>
      </c>
      <c r="AM397">
        <v>112</v>
      </c>
      <c r="AN397">
        <v>1658</v>
      </c>
      <c r="AO397">
        <v>193</v>
      </c>
      <c r="AP397">
        <v>17</v>
      </c>
      <c r="AQ397">
        <v>110</v>
      </c>
      <c r="AR397">
        <v>38</v>
      </c>
      <c r="AS397">
        <v>121</v>
      </c>
      <c r="AT397">
        <v>773</v>
      </c>
      <c r="AU397">
        <v>248</v>
      </c>
      <c r="AV397">
        <v>17</v>
      </c>
      <c r="AW397">
        <v>211</v>
      </c>
      <c r="AX397">
        <v>0</v>
      </c>
      <c r="AY397">
        <v>24</v>
      </c>
      <c r="AZ397">
        <v>138</v>
      </c>
      <c r="BA397">
        <v>60</v>
      </c>
      <c r="BB397">
        <v>30</v>
      </c>
      <c r="BC397">
        <v>6</v>
      </c>
      <c r="BD397">
        <v>83</v>
      </c>
      <c r="BE397">
        <v>0</v>
      </c>
      <c r="BF397">
        <v>0</v>
      </c>
      <c r="BG397">
        <v>1</v>
      </c>
      <c r="BH397">
        <v>1</v>
      </c>
      <c r="BI397">
        <v>35</v>
      </c>
      <c r="BJ397">
        <v>0</v>
      </c>
      <c r="BK397">
        <v>9</v>
      </c>
      <c r="BL397">
        <v>1</v>
      </c>
      <c r="BM397">
        <v>0</v>
      </c>
      <c r="BN397">
        <v>0</v>
      </c>
      <c r="BO397" s="30">
        <f t="shared" ref="BO397:BO406" si="258">SUM(BC397:BN397)</f>
        <v>136</v>
      </c>
      <c r="BP397">
        <v>68</v>
      </c>
      <c r="BQ397" s="30">
        <f t="shared" si="200"/>
        <v>605</v>
      </c>
      <c r="BR397" s="24">
        <v>13124</v>
      </c>
      <c r="BS397" s="30">
        <f t="shared" ref="BS397:BS406" si="259">SUM(D397:BQ397)-BO397</f>
        <v>13124</v>
      </c>
      <c r="BT397" s="30">
        <v>0</v>
      </c>
      <c r="BU397" s="43">
        <v>42119</v>
      </c>
      <c r="BW397">
        <f>SUM(BR386:BR397)</f>
        <v>178331</v>
      </c>
      <c r="BX397" s="25">
        <f t="shared" si="244"/>
        <v>0.11847642701689032</v>
      </c>
      <c r="BY397" s="44">
        <v>2475</v>
      </c>
      <c r="BZ397" s="39">
        <f>BR397-BY397</f>
        <v>10649</v>
      </c>
      <c r="CA397" s="39">
        <f t="shared" si="245"/>
        <v>138868</v>
      </c>
      <c r="CD397">
        <f>SUM(H386:H397)</f>
        <v>33731</v>
      </c>
      <c r="CE397">
        <f>SUM(AN386:AN397)</f>
        <v>20893</v>
      </c>
      <c r="CF397">
        <f>SUM(AT386:AT397)</f>
        <v>10138</v>
      </c>
      <c r="CG397">
        <f>SUM(F386:F397)</f>
        <v>7906</v>
      </c>
      <c r="CH397">
        <f>SUM(O386:O397)</f>
        <v>6931</v>
      </c>
      <c r="CZ397" s="88">
        <v>42095</v>
      </c>
      <c r="DA397" s="6">
        <f t="shared" ref="DA397" si="260">AVERAGE(BS362:BS397)</f>
        <v>13514.472222222223</v>
      </c>
      <c r="DB397" s="6">
        <f t="shared" ref="DB397" si="261">AVERAGE(BS386:BS397)</f>
        <v>14860.916666666666</v>
      </c>
      <c r="DC397" s="90">
        <f t="shared" ref="DC397:DC404" si="262">BS397</f>
        <v>13124</v>
      </c>
    </row>
    <row r="398" spans="2:107" x14ac:dyDescent="0.3">
      <c r="B398" s="63">
        <v>42125</v>
      </c>
      <c r="C398" t="s">
        <v>447</v>
      </c>
      <c r="D398">
        <v>85</v>
      </c>
      <c r="E398">
        <v>319</v>
      </c>
      <c r="F398">
        <v>737</v>
      </c>
      <c r="G398">
        <v>98</v>
      </c>
      <c r="H398">
        <v>3326</v>
      </c>
      <c r="I398">
        <v>531</v>
      </c>
      <c r="J398">
        <v>61</v>
      </c>
      <c r="K398">
        <v>30</v>
      </c>
      <c r="L398">
        <v>595</v>
      </c>
      <c r="M398">
        <v>279</v>
      </c>
      <c r="N398">
        <v>261</v>
      </c>
      <c r="O398">
        <v>640</v>
      </c>
      <c r="P398">
        <v>361</v>
      </c>
      <c r="Q398">
        <v>149</v>
      </c>
      <c r="R398">
        <v>110</v>
      </c>
      <c r="S398">
        <v>123</v>
      </c>
      <c r="T398">
        <v>64</v>
      </c>
      <c r="U398">
        <v>108</v>
      </c>
      <c r="V398">
        <v>39</v>
      </c>
      <c r="W398">
        <v>144</v>
      </c>
      <c r="X398">
        <v>163</v>
      </c>
      <c r="Y398">
        <v>242</v>
      </c>
      <c r="Z398">
        <v>234</v>
      </c>
      <c r="AA398">
        <v>58</v>
      </c>
      <c r="AB398">
        <v>189</v>
      </c>
      <c r="AC398">
        <v>320</v>
      </c>
      <c r="AD398">
        <v>71</v>
      </c>
      <c r="AE398">
        <v>388</v>
      </c>
      <c r="AF398">
        <v>36</v>
      </c>
      <c r="AG398">
        <v>160</v>
      </c>
      <c r="AH398">
        <v>160</v>
      </c>
      <c r="AI398">
        <v>377</v>
      </c>
      <c r="AJ398">
        <v>268</v>
      </c>
      <c r="AK398">
        <v>92</v>
      </c>
      <c r="AL398">
        <v>242</v>
      </c>
      <c r="AM398">
        <v>145</v>
      </c>
      <c r="AN398">
        <v>1993</v>
      </c>
      <c r="AO398">
        <v>220</v>
      </c>
      <c r="AP398">
        <v>28</v>
      </c>
      <c r="AQ398">
        <v>128</v>
      </c>
      <c r="AR398">
        <v>46</v>
      </c>
      <c r="AS398">
        <v>178</v>
      </c>
      <c r="AT398">
        <v>913</v>
      </c>
      <c r="AU398">
        <v>327</v>
      </c>
      <c r="AV398">
        <v>20</v>
      </c>
      <c r="AW398">
        <v>304</v>
      </c>
      <c r="AX398">
        <v>1</v>
      </c>
      <c r="AY398">
        <v>26</v>
      </c>
      <c r="AZ398">
        <v>175</v>
      </c>
      <c r="BA398">
        <v>83</v>
      </c>
      <c r="BB398">
        <v>40</v>
      </c>
      <c r="BC398">
        <v>9</v>
      </c>
      <c r="BD398">
        <v>118</v>
      </c>
      <c r="BE398">
        <v>0</v>
      </c>
      <c r="BF398">
        <v>0</v>
      </c>
      <c r="BG398">
        <v>0</v>
      </c>
      <c r="BH398">
        <v>0</v>
      </c>
      <c r="BI398">
        <v>20</v>
      </c>
      <c r="BJ398">
        <v>0</v>
      </c>
      <c r="BK398">
        <v>11</v>
      </c>
      <c r="BL398">
        <v>0</v>
      </c>
      <c r="BM398">
        <v>0</v>
      </c>
      <c r="BN398">
        <v>0</v>
      </c>
      <c r="BO398" s="30">
        <f t="shared" si="258"/>
        <v>158</v>
      </c>
      <c r="BP398">
        <v>106</v>
      </c>
      <c r="BQ398" s="30">
        <f t="shared" si="200"/>
        <v>724</v>
      </c>
      <c r="BR398" s="24">
        <v>16675</v>
      </c>
      <c r="BS398" s="30">
        <f t="shared" si="259"/>
        <v>16675</v>
      </c>
      <c r="BT398" s="30">
        <v>0</v>
      </c>
      <c r="BU398" s="43">
        <v>42154</v>
      </c>
      <c r="BW398">
        <f>SUM(BR387:BR398)</f>
        <v>179601</v>
      </c>
      <c r="BX398" s="25">
        <f t="shared" ref="BX398" si="263">(BW398/BW386)-1</f>
        <v>9.1195751894088906E-2</v>
      </c>
      <c r="BY398" s="44">
        <v>2864</v>
      </c>
      <c r="BZ398" s="39">
        <f>BR398-BY398</f>
        <v>13811</v>
      </c>
      <c r="CA398" s="39">
        <f t="shared" ref="CA398" si="264">SUM(BZ387:BZ398)</f>
        <v>142058</v>
      </c>
      <c r="CD398">
        <f>SUM(H387:H398)</f>
        <v>34343</v>
      </c>
      <c r="CE398">
        <f>SUM(AN387:AN398)</f>
        <v>20902</v>
      </c>
      <c r="CF398">
        <f>SUM(AT387:AT398)</f>
        <v>10053</v>
      </c>
      <c r="CG398">
        <f>SUM(F387:F398)</f>
        <v>7895</v>
      </c>
      <c r="CH398">
        <f>SUM(O387:O398)</f>
        <v>6952</v>
      </c>
      <c r="CZ398" s="88">
        <v>42125</v>
      </c>
      <c r="DA398" s="6">
        <f t="shared" ref="DA398:DA399" si="265">AVERAGE(BS363:BS398)</f>
        <v>13692.416666666666</v>
      </c>
      <c r="DB398" s="6">
        <f t="shared" ref="DB398" si="266">AVERAGE(BS387:BS398)</f>
        <v>14966.75</v>
      </c>
      <c r="DC398" s="90">
        <f t="shared" si="262"/>
        <v>16675</v>
      </c>
    </row>
    <row r="399" spans="2:107" x14ac:dyDescent="0.3">
      <c r="B399" s="66">
        <v>42156</v>
      </c>
      <c r="C399" t="s">
        <v>448</v>
      </c>
      <c r="D399">
        <v>108</v>
      </c>
      <c r="E399">
        <v>252</v>
      </c>
      <c r="F399">
        <v>736</v>
      </c>
      <c r="G399">
        <v>69</v>
      </c>
      <c r="H399">
        <v>2953</v>
      </c>
      <c r="I399">
        <v>512</v>
      </c>
      <c r="J399">
        <v>62</v>
      </c>
      <c r="K399">
        <v>14</v>
      </c>
      <c r="L399">
        <v>558</v>
      </c>
      <c r="M399">
        <v>313</v>
      </c>
      <c r="N399">
        <v>250</v>
      </c>
      <c r="O399">
        <v>575</v>
      </c>
      <c r="P399">
        <v>416</v>
      </c>
      <c r="Q399">
        <v>154</v>
      </c>
      <c r="R399">
        <v>121</v>
      </c>
      <c r="S399">
        <v>113</v>
      </c>
      <c r="T399">
        <v>76</v>
      </c>
      <c r="U399">
        <v>103</v>
      </c>
      <c r="V399">
        <v>30</v>
      </c>
      <c r="W399">
        <v>142</v>
      </c>
      <c r="X399">
        <v>175</v>
      </c>
      <c r="Y399">
        <v>268</v>
      </c>
      <c r="Z399">
        <v>226</v>
      </c>
      <c r="AA399">
        <v>49</v>
      </c>
      <c r="AB399">
        <v>201</v>
      </c>
      <c r="AC399">
        <v>243</v>
      </c>
      <c r="AD399">
        <v>74</v>
      </c>
      <c r="AE399">
        <v>351</v>
      </c>
      <c r="AF399">
        <v>46</v>
      </c>
      <c r="AG399">
        <v>162</v>
      </c>
      <c r="AH399">
        <v>128</v>
      </c>
      <c r="AI399">
        <v>343</v>
      </c>
      <c r="AJ399">
        <v>306</v>
      </c>
      <c r="AK399">
        <v>91</v>
      </c>
      <c r="AL399">
        <v>245</v>
      </c>
      <c r="AM399">
        <v>139</v>
      </c>
      <c r="AN399">
        <v>1604</v>
      </c>
      <c r="AO399">
        <v>241</v>
      </c>
      <c r="AP399">
        <v>26</v>
      </c>
      <c r="AQ399">
        <v>105</v>
      </c>
      <c r="AR399">
        <v>58</v>
      </c>
      <c r="AS399">
        <v>167</v>
      </c>
      <c r="AT399">
        <v>899</v>
      </c>
      <c r="AU399">
        <v>278</v>
      </c>
      <c r="AV399">
        <v>23</v>
      </c>
      <c r="AW399">
        <v>298</v>
      </c>
      <c r="AX399">
        <v>0</v>
      </c>
      <c r="AY399">
        <v>38</v>
      </c>
      <c r="AZ399">
        <v>181</v>
      </c>
      <c r="BA399">
        <v>46</v>
      </c>
      <c r="BB399">
        <v>37</v>
      </c>
      <c r="BC399">
        <v>5</v>
      </c>
      <c r="BD399">
        <v>96</v>
      </c>
      <c r="BE399">
        <v>0</v>
      </c>
      <c r="BF399">
        <v>0</v>
      </c>
      <c r="BG399">
        <v>0</v>
      </c>
      <c r="BH399">
        <v>1</v>
      </c>
      <c r="BI399">
        <v>30</v>
      </c>
      <c r="BJ399">
        <v>1</v>
      </c>
      <c r="BK399">
        <v>3</v>
      </c>
      <c r="BL399">
        <v>2</v>
      </c>
      <c r="BM399">
        <v>0</v>
      </c>
      <c r="BN399">
        <v>0</v>
      </c>
      <c r="BO399" s="30">
        <f t="shared" si="258"/>
        <v>138</v>
      </c>
      <c r="BP399">
        <v>107</v>
      </c>
      <c r="BQ399" s="30">
        <f t="shared" si="200"/>
        <v>658</v>
      </c>
      <c r="BR399" s="24">
        <v>15508</v>
      </c>
      <c r="BS399" s="30">
        <f t="shared" si="259"/>
        <v>15508</v>
      </c>
      <c r="BT399" s="30">
        <v>0</v>
      </c>
      <c r="BU399" s="43">
        <v>42182</v>
      </c>
      <c r="BW399">
        <f>SUM(BR388:BR399)</f>
        <v>180729</v>
      </c>
      <c r="BX399" s="25">
        <f t="shared" ref="BX399:BX404" si="267">(BW399/BW387)-1</f>
        <v>0.10203969633220522</v>
      </c>
      <c r="BY399" s="44">
        <v>3043</v>
      </c>
      <c r="BZ399" s="39">
        <f>BR399-BY399</f>
        <v>12465</v>
      </c>
      <c r="CA399" s="39">
        <f t="shared" ref="CA399:CA404" si="268">SUM(BZ388:BZ399)</f>
        <v>145540</v>
      </c>
      <c r="CD399">
        <f>SUM(H388:H399)</f>
        <v>34572</v>
      </c>
      <c r="CE399">
        <f>SUM(AN388:AN399)</f>
        <v>20870</v>
      </c>
      <c r="CF399">
        <f>SUM(AT388:AT399)</f>
        <v>10192</v>
      </c>
      <c r="CG399">
        <f>SUM(F388:F399)</f>
        <v>7973</v>
      </c>
      <c r="CH399">
        <f>SUM(O388:O399)</f>
        <v>6966</v>
      </c>
      <c r="CZ399" s="88">
        <v>42156</v>
      </c>
      <c r="DA399" s="6">
        <f t="shared" si="265"/>
        <v>13729.027777777777</v>
      </c>
      <c r="DB399" s="6">
        <f t="shared" ref="DB399:DB404" si="269">AVERAGE(BS388:BS399)</f>
        <v>15060.75</v>
      </c>
      <c r="DC399" s="90">
        <f t="shared" si="262"/>
        <v>15508</v>
      </c>
    </row>
    <row r="400" spans="2:107" x14ac:dyDescent="0.3">
      <c r="B400" s="63">
        <v>42186</v>
      </c>
      <c r="C400" t="s">
        <v>462</v>
      </c>
      <c r="D400">
        <v>93</v>
      </c>
      <c r="E400">
        <v>320</v>
      </c>
      <c r="F400">
        <v>750</v>
      </c>
      <c r="G400">
        <v>89</v>
      </c>
      <c r="H400">
        <v>3443</v>
      </c>
      <c r="I400">
        <v>520</v>
      </c>
      <c r="J400">
        <v>94</v>
      </c>
      <c r="K400">
        <v>26</v>
      </c>
      <c r="L400">
        <v>648</v>
      </c>
      <c r="M400">
        <v>308</v>
      </c>
      <c r="N400">
        <v>291</v>
      </c>
      <c r="O400">
        <v>594</v>
      </c>
      <c r="P400">
        <v>415</v>
      </c>
      <c r="Q400">
        <v>163</v>
      </c>
      <c r="R400">
        <v>154</v>
      </c>
      <c r="S400">
        <v>143</v>
      </c>
      <c r="T400">
        <v>90</v>
      </c>
      <c r="U400">
        <v>100</v>
      </c>
      <c r="V400">
        <v>33</v>
      </c>
      <c r="W400">
        <v>165</v>
      </c>
      <c r="X400">
        <v>200</v>
      </c>
      <c r="Y400">
        <v>281</v>
      </c>
      <c r="Z400">
        <v>279</v>
      </c>
      <c r="AA400">
        <v>48</v>
      </c>
      <c r="AB400">
        <v>202</v>
      </c>
      <c r="AC400">
        <v>246</v>
      </c>
      <c r="AD400">
        <v>101</v>
      </c>
      <c r="AE400">
        <v>403</v>
      </c>
      <c r="AF400">
        <v>34</v>
      </c>
      <c r="AG400">
        <v>175</v>
      </c>
      <c r="AH400">
        <v>139</v>
      </c>
      <c r="AI400">
        <v>377</v>
      </c>
      <c r="AJ400">
        <v>310</v>
      </c>
      <c r="AK400">
        <v>101</v>
      </c>
      <c r="AL400">
        <v>283</v>
      </c>
      <c r="AM400">
        <v>134</v>
      </c>
      <c r="AN400">
        <v>1749</v>
      </c>
      <c r="AO400">
        <v>289</v>
      </c>
      <c r="AP400">
        <v>21</v>
      </c>
      <c r="AQ400">
        <v>117</v>
      </c>
      <c r="AR400">
        <v>44</v>
      </c>
      <c r="AS400">
        <v>184</v>
      </c>
      <c r="AT400">
        <v>983</v>
      </c>
      <c r="AU400">
        <v>304</v>
      </c>
      <c r="AV400">
        <v>22</v>
      </c>
      <c r="AW400">
        <v>347</v>
      </c>
      <c r="AX400">
        <v>0</v>
      </c>
      <c r="AY400">
        <v>27</v>
      </c>
      <c r="AZ400">
        <v>192</v>
      </c>
      <c r="BA400">
        <v>64</v>
      </c>
      <c r="BB400">
        <v>39</v>
      </c>
      <c r="BC400">
        <v>9</v>
      </c>
      <c r="BD400">
        <v>78</v>
      </c>
      <c r="BE400">
        <v>0</v>
      </c>
      <c r="BF400">
        <v>0</v>
      </c>
      <c r="BG400">
        <v>0</v>
      </c>
      <c r="BH400">
        <v>3</v>
      </c>
      <c r="BI400">
        <v>32</v>
      </c>
      <c r="BJ400">
        <v>0</v>
      </c>
      <c r="BK400">
        <v>6</v>
      </c>
      <c r="BL400">
        <v>2</v>
      </c>
      <c r="BM400">
        <v>0</v>
      </c>
      <c r="BN400">
        <v>0</v>
      </c>
      <c r="BO400" s="30">
        <f t="shared" si="258"/>
        <v>130</v>
      </c>
      <c r="BP400">
        <v>102</v>
      </c>
      <c r="BQ400" s="30">
        <f t="shared" si="200"/>
        <v>633</v>
      </c>
      <c r="BR400" s="24">
        <v>16999</v>
      </c>
      <c r="BS400" s="30">
        <f t="shared" si="259"/>
        <v>16999</v>
      </c>
      <c r="BT400" s="30">
        <v>0</v>
      </c>
      <c r="BU400" s="43">
        <v>42210</v>
      </c>
      <c r="BW400">
        <f>SUM(BR389:BR400)</f>
        <v>182540</v>
      </c>
      <c r="BX400" s="25">
        <f t="shared" si="267"/>
        <v>9.6922679390184507E-2</v>
      </c>
      <c r="BY400" s="44">
        <v>2156</v>
      </c>
      <c r="BZ400" s="39">
        <f>BR400-BY400</f>
        <v>14843</v>
      </c>
      <c r="CA400" s="39">
        <f t="shared" si="268"/>
        <v>153272</v>
      </c>
      <c r="CD400">
        <f>SUM(H389:H400)</f>
        <v>35185</v>
      </c>
      <c r="CE400">
        <f>SUM(AN389:AN400)</f>
        <v>20916</v>
      </c>
      <c r="CF400">
        <f>SUM(AT389:AT400)</f>
        <v>10303</v>
      </c>
      <c r="CG400">
        <f>SUM(F389:F400)</f>
        <v>8000</v>
      </c>
      <c r="CH400">
        <f>SUM(O389:O400)</f>
        <v>6949</v>
      </c>
      <c r="CZ400" s="88">
        <v>42186</v>
      </c>
      <c r="DA400" s="6">
        <f t="shared" ref="DA400" si="270">AVERAGE(BS365:BS400)</f>
        <v>13855.222222222223</v>
      </c>
      <c r="DB400" s="6">
        <f t="shared" si="269"/>
        <v>15211.666666666666</v>
      </c>
      <c r="DC400" s="90">
        <f t="shared" si="262"/>
        <v>16999</v>
      </c>
    </row>
    <row r="401" spans="2:107" x14ac:dyDescent="0.3">
      <c r="B401" s="63">
        <v>42217</v>
      </c>
      <c r="C401" t="s">
        <v>438</v>
      </c>
      <c r="D401">
        <v>142</v>
      </c>
      <c r="E401">
        <v>389</v>
      </c>
      <c r="F401">
        <v>966</v>
      </c>
      <c r="G401">
        <v>112</v>
      </c>
      <c r="H401">
        <v>4340</v>
      </c>
      <c r="I401">
        <v>687</v>
      </c>
      <c r="J401">
        <v>114</v>
      </c>
      <c r="K401">
        <v>28</v>
      </c>
      <c r="L401">
        <v>880</v>
      </c>
      <c r="M401">
        <v>417</v>
      </c>
      <c r="N401">
        <v>358</v>
      </c>
      <c r="O401">
        <v>736</v>
      </c>
      <c r="P401">
        <v>636</v>
      </c>
      <c r="Q401">
        <v>198</v>
      </c>
      <c r="R401">
        <v>152</v>
      </c>
      <c r="S401">
        <v>200</v>
      </c>
      <c r="T401">
        <v>103</v>
      </c>
      <c r="U401">
        <v>108</v>
      </c>
      <c r="V401">
        <v>69</v>
      </c>
      <c r="W401">
        <v>232</v>
      </c>
      <c r="X401">
        <v>273</v>
      </c>
      <c r="Y401">
        <v>393</v>
      </c>
      <c r="Z401">
        <v>299</v>
      </c>
      <c r="AA401">
        <v>54</v>
      </c>
      <c r="AB401">
        <v>277</v>
      </c>
      <c r="AC401">
        <v>412</v>
      </c>
      <c r="AD401">
        <v>124</v>
      </c>
      <c r="AE401">
        <v>544</v>
      </c>
      <c r="AF401">
        <v>56</v>
      </c>
      <c r="AG401">
        <v>281</v>
      </c>
      <c r="AH401">
        <v>202</v>
      </c>
      <c r="AI401">
        <v>529</v>
      </c>
      <c r="AJ401">
        <v>359</v>
      </c>
      <c r="AK401">
        <v>110</v>
      </c>
      <c r="AL401">
        <v>348</v>
      </c>
      <c r="AM401">
        <v>187</v>
      </c>
      <c r="AN401">
        <v>2410</v>
      </c>
      <c r="AO401">
        <v>352</v>
      </c>
      <c r="AP401">
        <v>24</v>
      </c>
      <c r="AQ401">
        <v>175</v>
      </c>
      <c r="AR401">
        <v>60</v>
      </c>
      <c r="AS401">
        <v>215</v>
      </c>
      <c r="AT401">
        <v>1296</v>
      </c>
      <c r="AU401">
        <v>406</v>
      </c>
      <c r="AV401">
        <v>35</v>
      </c>
      <c r="AW401">
        <v>509</v>
      </c>
      <c r="AX401">
        <v>0</v>
      </c>
      <c r="AY401">
        <v>33</v>
      </c>
      <c r="AZ401">
        <v>286</v>
      </c>
      <c r="BA401">
        <v>95</v>
      </c>
      <c r="BB401">
        <v>54</v>
      </c>
      <c r="BC401">
        <v>15</v>
      </c>
      <c r="BD401">
        <v>111</v>
      </c>
      <c r="BE401">
        <v>0</v>
      </c>
      <c r="BF401">
        <v>0</v>
      </c>
      <c r="BG401">
        <v>1</v>
      </c>
      <c r="BH401">
        <v>0</v>
      </c>
      <c r="BI401">
        <v>37</v>
      </c>
      <c r="BJ401">
        <v>0</v>
      </c>
      <c r="BK401">
        <v>10</v>
      </c>
      <c r="BL401">
        <v>1</v>
      </c>
      <c r="BM401">
        <v>0</v>
      </c>
      <c r="BN401">
        <v>0</v>
      </c>
      <c r="BO401" s="30">
        <f t="shared" si="258"/>
        <v>175</v>
      </c>
      <c r="BP401">
        <v>150</v>
      </c>
      <c r="BQ401" s="30">
        <f t="shared" ref="BQ401:BQ406" si="271">BR401-SUM(D401:BN401,BP401)</f>
        <v>1041</v>
      </c>
      <c r="BR401" s="24">
        <v>22631</v>
      </c>
      <c r="BS401" s="30">
        <f t="shared" si="259"/>
        <v>22631</v>
      </c>
      <c r="BT401" s="30">
        <v>0</v>
      </c>
      <c r="BU401" s="43">
        <v>42245</v>
      </c>
      <c r="BW401">
        <f t="shared" ref="BW401" si="272">SUM(BR390:BR401)</f>
        <v>184924</v>
      </c>
      <c r="BX401" s="25">
        <f t="shared" si="267"/>
        <v>9.246656269199871E-2</v>
      </c>
      <c r="BY401" s="44">
        <v>1552</v>
      </c>
      <c r="BZ401" s="39">
        <f t="shared" ref="BZ401" si="273">BR401-BY401</f>
        <v>21079</v>
      </c>
      <c r="CA401" s="39">
        <f t="shared" si="268"/>
        <v>161092</v>
      </c>
      <c r="CD401">
        <f t="shared" ref="CD401" si="274">SUM(H390:H401)</f>
        <v>35780</v>
      </c>
      <c r="CE401">
        <f t="shared" ref="CE401" si="275">SUM(AN390:AN401)</f>
        <v>21115</v>
      </c>
      <c r="CF401">
        <f t="shared" ref="CF401" si="276">SUM(AT390:AT401)</f>
        <v>10399</v>
      </c>
      <c r="CG401">
        <f t="shared" ref="CG401" si="277">SUM(F390:F401)</f>
        <v>8126</v>
      </c>
      <c r="CH401">
        <f t="shared" ref="CH401" si="278">SUM(O390:O401)</f>
        <v>6938</v>
      </c>
      <c r="CZ401" s="88">
        <v>42217</v>
      </c>
      <c r="DA401" s="6">
        <f>AVERAGE(BS366:BS401)</f>
        <v>14095.777777777777</v>
      </c>
      <c r="DB401" s="6">
        <f t="shared" si="269"/>
        <v>15410.333333333334</v>
      </c>
      <c r="DC401" s="90">
        <f t="shared" si="262"/>
        <v>22631</v>
      </c>
    </row>
    <row r="402" spans="2:107" x14ac:dyDescent="0.3">
      <c r="B402" s="63">
        <v>42248</v>
      </c>
      <c r="C402" t="s">
        <v>439</v>
      </c>
      <c r="D402">
        <v>88</v>
      </c>
      <c r="E402">
        <v>294</v>
      </c>
      <c r="F402">
        <v>767</v>
      </c>
      <c r="G402">
        <v>80</v>
      </c>
      <c r="H402">
        <v>3562</v>
      </c>
      <c r="I402">
        <v>539</v>
      </c>
      <c r="J402">
        <v>79</v>
      </c>
      <c r="K402">
        <v>18</v>
      </c>
      <c r="L402">
        <v>588</v>
      </c>
      <c r="M402">
        <v>346</v>
      </c>
      <c r="N402">
        <v>287</v>
      </c>
      <c r="O402">
        <v>615</v>
      </c>
      <c r="P402">
        <v>412</v>
      </c>
      <c r="Q402">
        <v>143</v>
      </c>
      <c r="R402">
        <v>115</v>
      </c>
      <c r="S402">
        <v>129</v>
      </c>
      <c r="T402">
        <v>66</v>
      </c>
      <c r="U402">
        <v>102</v>
      </c>
      <c r="V402">
        <v>38</v>
      </c>
      <c r="W402">
        <v>189</v>
      </c>
      <c r="X402">
        <v>207</v>
      </c>
      <c r="Y402">
        <v>289</v>
      </c>
      <c r="Z402">
        <v>259</v>
      </c>
      <c r="AA402">
        <v>50</v>
      </c>
      <c r="AB402">
        <v>205</v>
      </c>
      <c r="AC402">
        <v>281</v>
      </c>
      <c r="AD402">
        <v>76</v>
      </c>
      <c r="AE402">
        <v>403</v>
      </c>
      <c r="AF402">
        <v>51</v>
      </c>
      <c r="AG402">
        <v>174</v>
      </c>
      <c r="AH402">
        <v>145</v>
      </c>
      <c r="AI402">
        <v>437</v>
      </c>
      <c r="AJ402">
        <v>308</v>
      </c>
      <c r="AK402">
        <v>82</v>
      </c>
      <c r="AL402">
        <v>244</v>
      </c>
      <c r="AM402">
        <v>135</v>
      </c>
      <c r="AN402">
        <v>1918</v>
      </c>
      <c r="AO402">
        <v>268</v>
      </c>
      <c r="AP402">
        <v>33</v>
      </c>
      <c r="AQ402">
        <v>121</v>
      </c>
      <c r="AR402">
        <v>53</v>
      </c>
      <c r="AS402">
        <v>160</v>
      </c>
      <c r="AT402">
        <v>946</v>
      </c>
      <c r="AU402">
        <v>296</v>
      </c>
      <c r="AV402">
        <v>38</v>
      </c>
      <c r="AW402">
        <v>291</v>
      </c>
      <c r="AX402">
        <v>2</v>
      </c>
      <c r="AY402">
        <v>24</v>
      </c>
      <c r="AZ402">
        <v>190</v>
      </c>
      <c r="BA402">
        <v>86</v>
      </c>
      <c r="BB402">
        <v>32</v>
      </c>
      <c r="BC402">
        <v>12</v>
      </c>
      <c r="BD402">
        <v>118</v>
      </c>
      <c r="BE402">
        <v>0</v>
      </c>
      <c r="BF402">
        <v>0</v>
      </c>
      <c r="BG402">
        <v>0</v>
      </c>
      <c r="BH402">
        <v>0</v>
      </c>
      <c r="BI402">
        <v>40</v>
      </c>
      <c r="BJ402">
        <v>0</v>
      </c>
      <c r="BK402">
        <v>18</v>
      </c>
      <c r="BL402">
        <v>1</v>
      </c>
      <c r="BM402">
        <v>0</v>
      </c>
      <c r="BN402">
        <v>0</v>
      </c>
      <c r="BO402" s="30">
        <f t="shared" si="258"/>
        <v>189</v>
      </c>
      <c r="BP402">
        <v>102</v>
      </c>
      <c r="BQ402" s="30">
        <f t="shared" si="271"/>
        <v>829</v>
      </c>
      <c r="BR402" s="24">
        <v>17381</v>
      </c>
      <c r="BS402" s="30">
        <f t="shared" si="259"/>
        <v>17381</v>
      </c>
      <c r="BT402" s="30">
        <v>0</v>
      </c>
      <c r="BU402" s="43">
        <v>42273</v>
      </c>
      <c r="BW402">
        <f t="shared" ref="BW402:BW403" si="279">SUM(BR391:BR402)</f>
        <v>185620</v>
      </c>
      <c r="BX402" s="25">
        <f t="shared" si="267"/>
        <v>8.1922303500131077E-2</v>
      </c>
      <c r="BY402" s="44">
        <v>3232</v>
      </c>
      <c r="BZ402" s="39">
        <f t="shared" ref="BZ402:BZ403" si="280">BR402-BY402</f>
        <v>14149</v>
      </c>
      <c r="CA402" s="39">
        <f t="shared" si="268"/>
        <v>161438</v>
      </c>
      <c r="CD402">
        <f t="shared" ref="CD402:CD403" si="281">SUM(H391:H402)</f>
        <v>36109</v>
      </c>
      <c r="CE402">
        <f t="shared" ref="CE402:CE403" si="282">SUM(AN391:AN402)</f>
        <v>21246</v>
      </c>
      <c r="CF402">
        <f t="shared" ref="CF402:CF403" si="283">SUM(AT391:AT402)</f>
        <v>10428</v>
      </c>
      <c r="CG402">
        <f t="shared" ref="CG402:CG403" si="284">SUM(F391:F402)</f>
        <v>8207</v>
      </c>
      <c r="CH402">
        <f t="shared" ref="CH402:CH403" si="285">SUM(O391:O402)</f>
        <v>6896</v>
      </c>
      <c r="CZ402" s="88">
        <v>42248</v>
      </c>
      <c r="DA402" s="6">
        <f>AVERAGE(BS367:BS402)</f>
        <v>14055.222222222223</v>
      </c>
      <c r="DB402" s="6">
        <f t="shared" si="269"/>
        <v>15468.333333333334</v>
      </c>
      <c r="DC402" s="90">
        <f t="shared" si="262"/>
        <v>17381</v>
      </c>
    </row>
    <row r="403" spans="2:107" x14ac:dyDescent="0.3">
      <c r="B403" s="63">
        <v>42278</v>
      </c>
      <c r="C403" t="s">
        <v>440</v>
      </c>
      <c r="D403">
        <v>117</v>
      </c>
      <c r="E403">
        <v>463</v>
      </c>
      <c r="F403">
        <v>862</v>
      </c>
      <c r="G403">
        <v>111</v>
      </c>
      <c r="H403">
        <v>4137</v>
      </c>
      <c r="I403">
        <v>675</v>
      </c>
      <c r="J403">
        <v>98</v>
      </c>
      <c r="K403">
        <v>21</v>
      </c>
      <c r="L403">
        <v>751</v>
      </c>
      <c r="M403">
        <v>396</v>
      </c>
      <c r="N403">
        <v>308</v>
      </c>
      <c r="O403">
        <v>793</v>
      </c>
      <c r="P403">
        <v>487</v>
      </c>
      <c r="Q403">
        <v>178</v>
      </c>
      <c r="R403">
        <v>127</v>
      </c>
      <c r="S403">
        <v>174</v>
      </c>
      <c r="T403">
        <v>108</v>
      </c>
      <c r="U403">
        <v>110</v>
      </c>
      <c r="V403">
        <v>59</v>
      </c>
      <c r="W403">
        <v>231</v>
      </c>
      <c r="X403">
        <v>259</v>
      </c>
      <c r="Y403">
        <v>329</v>
      </c>
      <c r="Z403">
        <v>263</v>
      </c>
      <c r="AA403">
        <v>58</v>
      </c>
      <c r="AB403">
        <v>223</v>
      </c>
      <c r="AC403">
        <v>390</v>
      </c>
      <c r="AD403">
        <v>93</v>
      </c>
      <c r="AE403">
        <v>490</v>
      </c>
      <c r="AF403">
        <v>64</v>
      </c>
      <c r="AG403">
        <v>230</v>
      </c>
      <c r="AH403">
        <v>191</v>
      </c>
      <c r="AI403">
        <v>478</v>
      </c>
      <c r="AJ403">
        <v>313</v>
      </c>
      <c r="AK403">
        <v>114</v>
      </c>
      <c r="AL403">
        <v>292</v>
      </c>
      <c r="AM403">
        <v>172</v>
      </c>
      <c r="AN403">
        <v>2346</v>
      </c>
      <c r="AO403">
        <v>324</v>
      </c>
      <c r="AP403">
        <v>22</v>
      </c>
      <c r="AQ403">
        <v>179</v>
      </c>
      <c r="AR403">
        <v>67</v>
      </c>
      <c r="AS403">
        <v>224</v>
      </c>
      <c r="AT403">
        <v>1218</v>
      </c>
      <c r="AU403">
        <v>354</v>
      </c>
      <c r="AV403">
        <v>33</v>
      </c>
      <c r="AW403">
        <v>374</v>
      </c>
      <c r="AX403">
        <v>3</v>
      </c>
      <c r="AY403">
        <v>23</v>
      </c>
      <c r="AZ403">
        <v>232</v>
      </c>
      <c r="BA403">
        <v>100</v>
      </c>
      <c r="BB403">
        <v>35</v>
      </c>
      <c r="BC403">
        <v>12</v>
      </c>
      <c r="BD403">
        <v>133</v>
      </c>
      <c r="BE403">
        <v>0</v>
      </c>
      <c r="BF403">
        <v>0</v>
      </c>
      <c r="BG403">
        <v>0</v>
      </c>
      <c r="BH403">
        <v>1</v>
      </c>
      <c r="BI403">
        <v>34</v>
      </c>
      <c r="BJ403">
        <v>1</v>
      </c>
      <c r="BK403">
        <v>2</v>
      </c>
      <c r="BL403">
        <v>2</v>
      </c>
      <c r="BM403">
        <v>0</v>
      </c>
      <c r="BN403">
        <v>0</v>
      </c>
      <c r="BO403" s="30">
        <f t="shared" si="258"/>
        <v>185</v>
      </c>
      <c r="BP403">
        <v>116</v>
      </c>
      <c r="BQ403" s="30">
        <f t="shared" si="271"/>
        <v>979</v>
      </c>
      <c r="BR403" s="24">
        <v>20979</v>
      </c>
      <c r="BS403" s="30">
        <f t="shared" si="259"/>
        <v>20979</v>
      </c>
      <c r="BT403" s="30">
        <v>0</v>
      </c>
      <c r="BU403" s="43">
        <v>42308</v>
      </c>
      <c r="BW403">
        <f t="shared" si="279"/>
        <v>192002</v>
      </c>
      <c r="BX403" s="25">
        <f t="shared" si="267"/>
        <v>0.10769319525773802</v>
      </c>
      <c r="BY403" s="44">
        <v>3068</v>
      </c>
      <c r="BZ403" s="39">
        <f t="shared" si="280"/>
        <v>17911</v>
      </c>
      <c r="CA403" s="39">
        <f t="shared" si="268"/>
        <v>166709</v>
      </c>
      <c r="CD403">
        <f t="shared" si="281"/>
        <v>37555</v>
      </c>
      <c r="CE403">
        <f t="shared" si="282"/>
        <v>21908</v>
      </c>
      <c r="CF403">
        <f t="shared" si="283"/>
        <v>10813</v>
      </c>
      <c r="CG403">
        <f t="shared" si="284"/>
        <v>8477</v>
      </c>
      <c r="CH403">
        <f t="shared" si="285"/>
        <v>7140</v>
      </c>
      <c r="CZ403" s="88">
        <v>42278</v>
      </c>
      <c r="DA403" s="6">
        <f>AVERAGE(BS368:BS403)</f>
        <v>14268.111111111111</v>
      </c>
      <c r="DB403" s="6">
        <f t="shared" si="269"/>
        <v>16000.166666666666</v>
      </c>
      <c r="DC403" s="90">
        <f t="shared" si="262"/>
        <v>20979</v>
      </c>
    </row>
    <row r="404" spans="2:107" x14ac:dyDescent="0.3">
      <c r="B404" s="63">
        <v>42309</v>
      </c>
      <c r="C404" t="s">
        <v>441</v>
      </c>
      <c r="D404">
        <v>80</v>
      </c>
      <c r="E404">
        <v>276</v>
      </c>
      <c r="F404">
        <v>572</v>
      </c>
      <c r="G404">
        <v>77</v>
      </c>
      <c r="H404">
        <v>2621</v>
      </c>
      <c r="I404">
        <v>417</v>
      </c>
      <c r="J404">
        <v>82</v>
      </c>
      <c r="K404">
        <v>19</v>
      </c>
      <c r="L404">
        <v>410</v>
      </c>
      <c r="M404">
        <v>271</v>
      </c>
      <c r="N404">
        <v>219</v>
      </c>
      <c r="O404">
        <v>537</v>
      </c>
      <c r="P404">
        <v>369</v>
      </c>
      <c r="Q404">
        <v>126</v>
      </c>
      <c r="R404">
        <v>69</v>
      </c>
      <c r="S404">
        <v>106</v>
      </c>
      <c r="T404">
        <v>68</v>
      </c>
      <c r="U404">
        <v>84</v>
      </c>
      <c r="V404">
        <v>39</v>
      </c>
      <c r="W404">
        <v>129</v>
      </c>
      <c r="X404">
        <v>150</v>
      </c>
      <c r="Y404">
        <v>207</v>
      </c>
      <c r="Z404">
        <v>161</v>
      </c>
      <c r="AA404">
        <v>30</v>
      </c>
      <c r="AB404">
        <v>186</v>
      </c>
      <c r="AC404">
        <v>208</v>
      </c>
      <c r="AD404">
        <v>45</v>
      </c>
      <c r="AE404">
        <v>328</v>
      </c>
      <c r="AF404">
        <v>31</v>
      </c>
      <c r="AG404">
        <v>118</v>
      </c>
      <c r="AH404">
        <v>110</v>
      </c>
      <c r="AI404">
        <v>304</v>
      </c>
      <c r="AJ404">
        <v>216</v>
      </c>
      <c r="AK404">
        <v>72</v>
      </c>
      <c r="AL404">
        <v>196</v>
      </c>
      <c r="AM404">
        <v>108</v>
      </c>
      <c r="AN404">
        <v>1575</v>
      </c>
      <c r="AO404">
        <v>192</v>
      </c>
      <c r="AP404">
        <v>21</v>
      </c>
      <c r="AQ404">
        <v>77</v>
      </c>
      <c r="AR404">
        <v>46</v>
      </c>
      <c r="AS404">
        <v>146</v>
      </c>
      <c r="AT404">
        <v>684</v>
      </c>
      <c r="AU404">
        <v>242</v>
      </c>
      <c r="AV404">
        <v>20</v>
      </c>
      <c r="AW404">
        <v>267</v>
      </c>
      <c r="AX404">
        <v>0</v>
      </c>
      <c r="AY404">
        <v>22</v>
      </c>
      <c r="AZ404">
        <v>168</v>
      </c>
      <c r="BA404">
        <v>57</v>
      </c>
      <c r="BB404">
        <v>24</v>
      </c>
      <c r="BC404">
        <v>13</v>
      </c>
      <c r="BD404">
        <v>86</v>
      </c>
      <c r="BE404">
        <v>0</v>
      </c>
      <c r="BF404">
        <v>0</v>
      </c>
      <c r="BG404">
        <v>0</v>
      </c>
      <c r="BH404">
        <v>1</v>
      </c>
      <c r="BI404">
        <v>30</v>
      </c>
      <c r="BJ404">
        <v>0</v>
      </c>
      <c r="BK404">
        <v>9</v>
      </c>
      <c r="BL404">
        <v>1</v>
      </c>
      <c r="BM404">
        <v>0</v>
      </c>
      <c r="BN404">
        <v>0</v>
      </c>
      <c r="BO404" s="30">
        <f t="shared" si="258"/>
        <v>140</v>
      </c>
      <c r="BP404">
        <v>80</v>
      </c>
      <c r="BQ404" s="30">
        <f t="shared" si="271"/>
        <v>695</v>
      </c>
      <c r="BR404" s="24">
        <v>13497</v>
      </c>
      <c r="BS404" s="30">
        <f t="shared" si="259"/>
        <v>13497</v>
      </c>
      <c r="BT404" s="30">
        <v>0</v>
      </c>
      <c r="BU404" s="43">
        <v>42336</v>
      </c>
      <c r="BW404">
        <f t="shared" ref="BW404" si="286">SUM(BR393:BR404)</f>
        <v>190681</v>
      </c>
      <c r="BX404" s="25">
        <f t="shared" si="267"/>
        <v>9.331674369001064E-2</v>
      </c>
      <c r="BY404" s="44">
        <v>2538</v>
      </c>
      <c r="BZ404" s="39">
        <f t="shared" ref="BZ404" si="287">BR404-BY404</f>
        <v>10959</v>
      </c>
      <c r="CA404" s="39">
        <f t="shared" si="268"/>
        <v>163528</v>
      </c>
      <c r="CD404">
        <f t="shared" ref="CD404" si="288">SUM(H393:H404)</f>
        <v>37319</v>
      </c>
      <c r="CE404">
        <f t="shared" ref="CE404" si="289">SUM(AN393:AN404)</f>
        <v>21750</v>
      </c>
      <c r="CF404">
        <f t="shared" ref="CF404" si="290">SUM(AT393:AT404)</f>
        <v>10763</v>
      </c>
      <c r="CG404">
        <f t="shared" ref="CG404" si="291">SUM(F393:F404)</f>
        <v>8390</v>
      </c>
      <c r="CH404">
        <f t="shared" ref="CH404" si="292">SUM(O393:O404)</f>
        <v>7112</v>
      </c>
      <c r="CZ404" s="88">
        <v>42309</v>
      </c>
      <c r="DA404" s="6">
        <f>AVERAGE(BS369:BS404)</f>
        <v>14385.861111111111</v>
      </c>
      <c r="DB404" s="6">
        <f t="shared" si="269"/>
        <v>15890.083333333334</v>
      </c>
      <c r="DC404" s="90">
        <f t="shared" si="262"/>
        <v>13497</v>
      </c>
    </row>
    <row r="405" spans="2:107" x14ac:dyDescent="0.3">
      <c r="B405" s="63">
        <v>42339</v>
      </c>
      <c r="C405" t="s">
        <v>442</v>
      </c>
      <c r="D405">
        <v>56</v>
      </c>
      <c r="E405">
        <v>248</v>
      </c>
      <c r="F405">
        <v>495</v>
      </c>
      <c r="G405">
        <v>58</v>
      </c>
      <c r="H405">
        <v>2438</v>
      </c>
      <c r="I405">
        <v>343</v>
      </c>
      <c r="J405">
        <v>44</v>
      </c>
      <c r="K405">
        <v>16</v>
      </c>
      <c r="L405">
        <v>414</v>
      </c>
      <c r="M405">
        <v>259</v>
      </c>
      <c r="N405">
        <v>196</v>
      </c>
      <c r="O405">
        <v>433</v>
      </c>
      <c r="P405">
        <v>270</v>
      </c>
      <c r="Q405">
        <v>105</v>
      </c>
      <c r="R405">
        <v>71</v>
      </c>
      <c r="S405">
        <v>86</v>
      </c>
      <c r="T405">
        <v>81</v>
      </c>
      <c r="U405">
        <v>63</v>
      </c>
      <c r="V405">
        <v>33</v>
      </c>
      <c r="W405">
        <v>102</v>
      </c>
      <c r="X405">
        <v>108</v>
      </c>
      <c r="Y405">
        <v>171</v>
      </c>
      <c r="Z405">
        <v>157</v>
      </c>
      <c r="AA405">
        <v>36</v>
      </c>
      <c r="AB405">
        <v>141</v>
      </c>
      <c r="AC405">
        <v>191</v>
      </c>
      <c r="AD405">
        <v>48</v>
      </c>
      <c r="AE405">
        <v>324</v>
      </c>
      <c r="AF405">
        <v>27</v>
      </c>
      <c r="AG405">
        <v>112</v>
      </c>
      <c r="AH405">
        <v>94</v>
      </c>
      <c r="AI405">
        <v>272</v>
      </c>
      <c r="AJ405">
        <v>154</v>
      </c>
      <c r="AK405">
        <v>74</v>
      </c>
      <c r="AL405">
        <v>176</v>
      </c>
      <c r="AM405">
        <v>110</v>
      </c>
      <c r="AN405">
        <v>1549</v>
      </c>
      <c r="AO405">
        <v>172</v>
      </c>
      <c r="AP405">
        <v>14</v>
      </c>
      <c r="AQ405">
        <v>83</v>
      </c>
      <c r="AR405">
        <v>37</v>
      </c>
      <c r="AS405">
        <v>122</v>
      </c>
      <c r="AT405">
        <v>631</v>
      </c>
      <c r="AU405">
        <v>192</v>
      </c>
      <c r="AV405">
        <v>22</v>
      </c>
      <c r="AW405">
        <v>192</v>
      </c>
      <c r="AX405">
        <v>1</v>
      </c>
      <c r="AY405">
        <v>13</v>
      </c>
      <c r="AZ405">
        <v>118</v>
      </c>
      <c r="BA405">
        <v>64</v>
      </c>
      <c r="BB405">
        <v>29</v>
      </c>
      <c r="BC405">
        <v>13</v>
      </c>
      <c r="BD405">
        <v>69</v>
      </c>
      <c r="BE405">
        <v>0</v>
      </c>
      <c r="BF405">
        <v>0</v>
      </c>
      <c r="BG405">
        <v>0</v>
      </c>
      <c r="BH405">
        <v>1</v>
      </c>
      <c r="BI405">
        <v>40</v>
      </c>
      <c r="BJ405">
        <v>0</v>
      </c>
      <c r="BK405">
        <v>11</v>
      </c>
      <c r="BL405">
        <v>2</v>
      </c>
      <c r="BM405">
        <v>0</v>
      </c>
      <c r="BN405">
        <v>0</v>
      </c>
      <c r="BO405" s="30">
        <f t="shared" si="258"/>
        <v>136</v>
      </c>
      <c r="BP405">
        <v>82</v>
      </c>
      <c r="BQ405" s="30">
        <f t="shared" si="271"/>
        <v>636</v>
      </c>
      <c r="BR405" s="24">
        <v>12099</v>
      </c>
      <c r="BS405" s="30">
        <f t="shared" si="259"/>
        <v>12099</v>
      </c>
      <c r="BT405" s="30">
        <v>0</v>
      </c>
      <c r="BU405" s="43">
        <v>42364</v>
      </c>
      <c r="BW405">
        <f t="shared" ref="BW405" si="293">SUM(BR394:BR405)</f>
        <v>191795</v>
      </c>
      <c r="BX405" s="25">
        <f t="shared" ref="BX405" si="294">(BW405/BW393)-1</f>
        <v>9.4083353298878514E-2</v>
      </c>
      <c r="BY405" s="44">
        <v>1924</v>
      </c>
      <c r="BZ405" s="39">
        <f t="shared" ref="BZ405" si="295">BR405-BY405</f>
        <v>10175</v>
      </c>
      <c r="CA405" s="39">
        <f t="shared" ref="CA405" si="296">SUM(BZ394:BZ405)</f>
        <v>163704</v>
      </c>
      <c r="CD405">
        <f t="shared" ref="CD405" si="297">SUM(H394:H405)</f>
        <v>37624</v>
      </c>
      <c r="CE405">
        <f t="shared" ref="CE405" si="298">SUM(AN394:AN405)</f>
        <v>21990</v>
      </c>
      <c r="CF405">
        <f t="shared" ref="CF405" si="299">SUM(AT394:AT405)</f>
        <v>10807</v>
      </c>
      <c r="CG405">
        <f t="shared" ref="CG405" si="300">SUM(F394:F405)</f>
        <v>8395</v>
      </c>
      <c r="CH405">
        <f t="shared" ref="CH405" si="301">SUM(O394:O405)</f>
        <v>7149</v>
      </c>
      <c r="CZ405" s="88">
        <v>42339</v>
      </c>
      <c r="DA405" s="6">
        <f t="shared" ref="DA405:DA407" si="302">AVERAGE(BS370:BS405)</f>
        <v>14397.388888888889</v>
      </c>
      <c r="DB405" s="6">
        <f t="shared" ref="DB405:DB407" si="303">AVERAGE(BS394:BS405)</f>
        <v>15982.916666666666</v>
      </c>
      <c r="DC405" s="90">
        <f t="shared" ref="DC405:DC407" si="304">BS405</f>
        <v>12099</v>
      </c>
    </row>
    <row r="406" spans="2:107" x14ac:dyDescent="0.3">
      <c r="B406" s="63">
        <v>42370</v>
      </c>
      <c r="C406" t="s">
        <v>443</v>
      </c>
      <c r="D406">
        <v>96</v>
      </c>
      <c r="E406">
        <v>365</v>
      </c>
      <c r="F406">
        <v>726</v>
      </c>
      <c r="G406">
        <v>78</v>
      </c>
      <c r="H406">
        <v>3492</v>
      </c>
      <c r="I406">
        <v>543</v>
      </c>
      <c r="J406">
        <v>63</v>
      </c>
      <c r="K406">
        <v>26</v>
      </c>
      <c r="L406">
        <v>579</v>
      </c>
      <c r="M406">
        <v>326</v>
      </c>
      <c r="N406">
        <v>279</v>
      </c>
      <c r="O406">
        <v>663</v>
      </c>
      <c r="P406">
        <v>418</v>
      </c>
      <c r="Q406">
        <v>133</v>
      </c>
      <c r="R406">
        <v>97</v>
      </c>
      <c r="S406">
        <v>122</v>
      </c>
      <c r="T406">
        <v>94</v>
      </c>
      <c r="U406">
        <v>114</v>
      </c>
      <c r="V406">
        <v>37</v>
      </c>
      <c r="W406">
        <v>149</v>
      </c>
      <c r="X406">
        <v>212</v>
      </c>
      <c r="Y406">
        <v>209</v>
      </c>
      <c r="Z406">
        <v>221</v>
      </c>
      <c r="AA406">
        <v>52</v>
      </c>
      <c r="AB406">
        <v>210</v>
      </c>
      <c r="AC406">
        <v>309</v>
      </c>
      <c r="AD406">
        <v>84</v>
      </c>
      <c r="AE406">
        <v>391</v>
      </c>
      <c r="AF406">
        <v>39</v>
      </c>
      <c r="AG406">
        <v>164</v>
      </c>
      <c r="AH406">
        <v>150</v>
      </c>
      <c r="AI406">
        <v>393</v>
      </c>
      <c r="AJ406">
        <v>264</v>
      </c>
      <c r="AK406">
        <v>89</v>
      </c>
      <c r="AL406">
        <v>252</v>
      </c>
      <c r="AM406">
        <v>134</v>
      </c>
      <c r="AN406">
        <v>2170</v>
      </c>
      <c r="AO406">
        <v>227</v>
      </c>
      <c r="AP406">
        <v>23</v>
      </c>
      <c r="AQ406">
        <v>118</v>
      </c>
      <c r="AR406">
        <v>61</v>
      </c>
      <c r="AS406">
        <v>185</v>
      </c>
      <c r="AT406">
        <v>950</v>
      </c>
      <c r="AU406">
        <v>298</v>
      </c>
      <c r="AV406">
        <v>19</v>
      </c>
      <c r="AW406">
        <v>328</v>
      </c>
      <c r="AX406">
        <v>2</v>
      </c>
      <c r="AY406">
        <v>24</v>
      </c>
      <c r="AZ406">
        <v>193</v>
      </c>
      <c r="BA406">
        <v>72</v>
      </c>
      <c r="BB406">
        <v>36</v>
      </c>
      <c r="BC406">
        <v>12</v>
      </c>
      <c r="BD406">
        <v>113</v>
      </c>
      <c r="BE406">
        <v>0</v>
      </c>
      <c r="BF406">
        <v>0</v>
      </c>
      <c r="BG406">
        <v>0</v>
      </c>
      <c r="BH406">
        <v>2</v>
      </c>
      <c r="BI406">
        <v>29</v>
      </c>
      <c r="BJ406">
        <v>0</v>
      </c>
      <c r="BK406">
        <v>12</v>
      </c>
      <c r="BL406">
        <v>1</v>
      </c>
      <c r="BM406">
        <v>0</v>
      </c>
      <c r="BN406">
        <v>0</v>
      </c>
      <c r="BO406" s="30">
        <f t="shared" si="258"/>
        <v>169</v>
      </c>
      <c r="BP406">
        <v>82</v>
      </c>
      <c r="BQ406" s="30">
        <f t="shared" si="271"/>
        <v>770</v>
      </c>
      <c r="BR406" s="24">
        <v>17300</v>
      </c>
      <c r="BS406" s="30">
        <f t="shared" si="259"/>
        <v>17300</v>
      </c>
      <c r="BT406" s="30">
        <v>0</v>
      </c>
      <c r="BU406" s="43">
        <v>42399</v>
      </c>
      <c r="BW406">
        <f t="shared" ref="BW406" si="305">SUM(BR395:BR406)</f>
        <v>193132</v>
      </c>
      <c r="BX406" s="25">
        <f t="shared" ref="BX406:BX407" si="306">(BW406/BW394)-1</f>
        <v>7.7721479431262619E-2</v>
      </c>
      <c r="BY406" s="44">
        <v>2602</v>
      </c>
      <c r="BZ406" s="39">
        <f t="shared" ref="BZ406:BZ407" si="307">BR406-BY406</f>
        <v>14698</v>
      </c>
      <c r="CA406" s="39">
        <f t="shared" ref="CA406:CA407" si="308">SUM(BZ395:BZ406)</f>
        <v>162935</v>
      </c>
      <c r="CD406">
        <f t="shared" ref="CD406" si="309">SUM(H395:H406)</f>
        <v>37978</v>
      </c>
      <c r="CE406">
        <f t="shared" ref="CE406" si="310">SUM(AN395:AN406)</f>
        <v>22248</v>
      </c>
      <c r="CF406">
        <f t="shared" ref="CF406" si="311">SUM(AT395:AT406)</f>
        <v>10892</v>
      </c>
      <c r="CG406">
        <f t="shared" ref="CG406" si="312">SUM(F395:F406)</f>
        <v>8388</v>
      </c>
      <c r="CH406">
        <f t="shared" ref="CH406" si="313">SUM(O395:O406)</f>
        <v>7201</v>
      </c>
      <c r="CZ406" s="88">
        <v>42370</v>
      </c>
      <c r="DA406" s="6">
        <f t="shared" si="302"/>
        <v>14602.583333333334</v>
      </c>
      <c r="DB406" s="6">
        <f t="shared" si="303"/>
        <v>16094.333333333334</v>
      </c>
      <c r="DC406" s="90">
        <f t="shared" si="304"/>
        <v>17300</v>
      </c>
    </row>
    <row r="407" spans="2:107" x14ac:dyDescent="0.3">
      <c r="B407" s="63">
        <v>42401</v>
      </c>
      <c r="C407" t="s">
        <v>444</v>
      </c>
      <c r="D407">
        <v>95</v>
      </c>
      <c r="E407">
        <v>318</v>
      </c>
      <c r="F407">
        <v>708</v>
      </c>
      <c r="G407">
        <v>77</v>
      </c>
      <c r="H407">
        <v>2895</v>
      </c>
      <c r="I407">
        <v>410</v>
      </c>
      <c r="J407">
        <v>54</v>
      </c>
      <c r="K407">
        <v>11</v>
      </c>
      <c r="L407">
        <v>488</v>
      </c>
      <c r="M407">
        <v>280</v>
      </c>
      <c r="N407">
        <v>244</v>
      </c>
      <c r="O407">
        <v>567</v>
      </c>
      <c r="P407">
        <v>324</v>
      </c>
      <c r="Q407">
        <v>132</v>
      </c>
      <c r="R407">
        <v>77</v>
      </c>
      <c r="S407">
        <v>110</v>
      </c>
      <c r="T407">
        <v>68</v>
      </c>
      <c r="U407">
        <v>84</v>
      </c>
      <c r="V407">
        <v>34</v>
      </c>
      <c r="W407">
        <v>142</v>
      </c>
      <c r="X407">
        <v>137</v>
      </c>
      <c r="Y407">
        <v>185</v>
      </c>
      <c r="Z407">
        <v>170</v>
      </c>
      <c r="AA407">
        <v>46</v>
      </c>
      <c r="AB407">
        <v>181</v>
      </c>
      <c r="AC407">
        <v>263</v>
      </c>
      <c r="AD407">
        <v>60</v>
      </c>
      <c r="AE407">
        <v>334</v>
      </c>
      <c r="AF407">
        <v>41</v>
      </c>
      <c r="AG407">
        <v>125</v>
      </c>
      <c r="AH407">
        <v>114</v>
      </c>
      <c r="AI407">
        <v>302</v>
      </c>
      <c r="AJ407">
        <v>256</v>
      </c>
      <c r="AK407">
        <v>66</v>
      </c>
      <c r="AL407">
        <v>168</v>
      </c>
      <c r="AM407">
        <v>135</v>
      </c>
      <c r="AN407">
        <v>1746</v>
      </c>
      <c r="AO407">
        <v>188</v>
      </c>
      <c r="AP407">
        <v>25</v>
      </c>
      <c r="AQ407">
        <v>118</v>
      </c>
      <c r="AR407">
        <v>41</v>
      </c>
      <c r="AS407">
        <v>160</v>
      </c>
      <c r="AT407">
        <v>857</v>
      </c>
      <c r="AU407">
        <v>259</v>
      </c>
      <c r="AV407">
        <v>25</v>
      </c>
      <c r="AW407">
        <v>228</v>
      </c>
      <c r="AX407">
        <v>6</v>
      </c>
      <c r="AY407">
        <v>21</v>
      </c>
      <c r="AZ407">
        <v>153</v>
      </c>
      <c r="BA407">
        <v>58</v>
      </c>
      <c r="BB407">
        <v>24</v>
      </c>
      <c r="BC407">
        <v>10</v>
      </c>
      <c r="BD407">
        <v>80</v>
      </c>
      <c r="BE407">
        <v>0</v>
      </c>
      <c r="BF407">
        <v>0</v>
      </c>
      <c r="BG407">
        <v>0</v>
      </c>
      <c r="BH407">
        <v>1</v>
      </c>
      <c r="BI407">
        <v>16</v>
      </c>
      <c r="BJ407">
        <v>0</v>
      </c>
      <c r="BK407">
        <v>7</v>
      </c>
      <c r="BL407">
        <v>2</v>
      </c>
      <c r="BM407">
        <v>0</v>
      </c>
      <c r="BN407">
        <v>0</v>
      </c>
      <c r="BO407" s="30">
        <f t="shared" ref="BO407:BO437" si="314">SUM(BC407:BN407)</f>
        <v>116</v>
      </c>
      <c r="BP407">
        <v>69</v>
      </c>
      <c r="BQ407" s="30">
        <f t="shared" ref="BQ407:BQ437" si="315">BR407-SUM(D407:BN407,BP407)</f>
        <v>706</v>
      </c>
      <c r="BR407" s="24">
        <v>14501</v>
      </c>
      <c r="BS407" s="30">
        <f t="shared" ref="BS407:BS408" si="316">SUM(D407:BQ407)-BO407</f>
        <v>14501</v>
      </c>
      <c r="BT407" s="30">
        <v>0</v>
      </c>
      <c r="BU407" s="43">
        <v>42427</v>
      </c>
      <c r="BW407">
        <f t="shared" ref="BW407" si="317">SUM(BR396:BR407)</f>
        <v>194206</v>
      </c>
      <c r="BX407" s="25">
        <f t="shared" si="306"/>
        <v>7.4522648931873325E-2</v>
      </c>
      <c r="BY407" s="44">
        <v>3704</v>
      </c>
      <c r="BZ407" s="39">
        <f t="shared" si="307"/>
        <v>10797</v>
      </c>
      <c r="CA407" s="39">
        <f t="shared" si="308"/>
        <v>162449</v>
      </c>
      <c r="CD407">
        <f t="shared" ref="CD407" si="318">SUM(H396:H407)</f>
        <v>38285</v>
      </c>
      <c r="CE407">
        <f t="shared" ref="CE407" si="319">SUM(AN396:AN407)</f>
        <v>22369</v>
      </c>
      <c r="CF407">
        <f t="shared" ref="CF407" si="320">SUM(AT396:AT407)</f>
        <v>10951</v>
      </c>
      <c r="CG407">
        <f t="shared" ref="CG407" si="321">SUM(F396:F407)</f>
        <v>8508</v>
      </c>
      <c r="CH407">
        <f t="shared" ref="CH407" si="322">SUM(O396:O407)</f>
        <v>7192</v>
      </c>
      <c r="CZ407" s="88">
        <v>42401</v>
      </c>
      <c r="DA407" s="6">
        <f t="shared" si="302"/>
        <v>14709.75</v>
      </c>
      <c r="DB407" s="6">
        <f t="shared" si="303"/>
        <v>16183.833333333334</v>
      </c>
      <c r="DC407" s="90">
        <f t="shared" si="304"/>
        <v>14501</v>
      </c>
    </row>
    <row r="408" spans="2:107" x14ac:dyDescent="0.3">
      <c r="B408" s="63">
        <v>42430</v>
      </c>
      <c r="C408" t="s">
        <v>445</v>
      </c>
      <c r="D408">
        <v>92</v>
      </c>
      <c r="E408">
        <v>278</v>
      </c>
      <c r="F408">
        <v>668</v>
      </c>
      <c r="G408">
        <v>77</v>
      </c>
      <c r="H408">
        <v>3100</v>
      </c>
      <c r="I408">
        <v>459</v>
      </c>
      <c r="J408">
        <v>75</v>
      </c>
      <c r="K408">
        <v>28</v>
      </c>
      <c r="L408">
        <v>551</v>
      </c>
      <c r="M408">
        <v>368</v>
      </c>
      <c r="N408">
        <v>287</v>
      </c>
      <c r="O408">
        <v>597</v>
      </c>
      <c r="P408">
        <v>360</v>
      </c>
      <c r="Q408">
        <v>154</v>
      </c>
      <c r="R408">
        <v>87</v>
      </c>
      <c r="S408">
        <v>130</v>
      </c>
      <c r="T408">
        <v>51</v>
      </c>
      <c r="U408">
        <v>95</v>
      </c>
      <c r="V408">
        <v>39</v>
      </c>
      <c r="W408">
        <v>151</v>
      </c>
      <c r="X408">
        <v>154</v>
      </c>
      <c r="Y408">
        <v>227</v>
      </c>
      <c r="Z408">
        <v>215</v>
      </c>
      <c r="AA408">
        <v>48</v>
      </c>
      <c r="AB408">
        <v>193</v>
      </c>
      <c r="AC408">
        <v>282</v>
      </c>
      <c r="AD408">
        <v>71</v>
      </c>
      <c r="AE408">
        <v>377</v>
      </c>
      <c r="AF408">
        <v>42</v>
      </c>
      <c r="AG408">
        <v>158</v>
      </c>
      <c r="AH408">
        <v>123</v>
      </c>
      <c r="AI408">
        <v>402</v>
      </c>
      <c r="AJ408">
        <v>233</v>
      </c>
      <c r="AK408">
        <v>96</v>
      </c>
      <c r="AL408">
        <v>185</v>
      </c>
      <c r="AM408">
        <v>146</v>
      </c>
      <c r="AN408">
        <v>1788</v>
      </c>
      <c r="AO408">
        <v>214</v>
      </c>
      <c r="AP408">
        <v>19</v>
      </c>
      <c r="AQ408">
        <v>121</v>
      </c>
      <c r="AR408">
        <v>36</v>
      </c>
      <c r="AS408">
        <v>153</v>
      </c>
      <c r="AT408">
        <v>925</v>
      </c>
      <c r="AU408">
        <v>258</v>
      </c>
      <c r="AV408">
        <v>30</v>
      </c>
      <c r="AW408">
        <v>270</v>
      </c>
      <c r="AX408">
        <v>8</v>
      </c>
      <c r="AY408">
        <v>9</v>
      </c>
      <c r="AZ408">
        <v>160</v>
      </c>
      <c r="BA408">
        <v>56</v>
      </c>
      <c r="BB408">
        <v>27</v>
      </c>
      <c r="BC408">
        <v>13</v>
      </c>
      <c r="BD408">
        <v>88</v>
      </c>
      <c r="BE408">
        <v>0</v>
      </c>
      <c r="BF408">
        <v>0</v>
      </c>
      <c r="BG408">
        <v>0</v>
      </c>
      <c r="BH408">
        <v>1</v>
      </c>
      <c r="BI408">
        <v>38</v>
      </c>
      <c r="BJ408">
        <v>0</v>
      </c>
      <c r="BK408">
        <v>5</v>
      </c>
      <c r="BL408">
        <v>1</v>
      </c>
      <c r="BM408">
        <v>0</v>
      </c>
      <c r="BN408">
        <v>0</v>
      </c>
      <c r="BO408" s="30">
        <f t="shared" si="314"/>
        <v>146</v>
      </c>
      <c r="BP408">
        <v>78</v>
      </c>
      <c r="BQ408" s="30">
        <f t="shared" si="315"/>
        <v>728</v>
      </c>
      <c r="BR408" s="24">
        <v>15625</v>
      </c>
      <c r="BS408" s="30">
        <f t="shared" si="316"/>
        <v>15625</v>
      </c>
      <c r="BT408" s="30">
        <v>0</v>
      </c>
      <c r="BU408" s="43">
        <v>42455</v>
      </c>
      <c r="BW408">
        <f t="shared" ref="BW408" si="323">SUM(BR397:BR408)</f>
        <v>196319</v>
      </c>
      <c r="BX408" s="25">
        <f t="shared" ref="BX408" si="324">(BW408/BW396)-1</f>
        <v>0.10409425791575266</v>
      </c>
      <c r="BY408" s="44">
        <v>5412</v>
      </c>
      <c r="BZ408" s="39">
        <f t="shared" ref="BZ408" si="325">BR408-BY408</f>
        <v>10213</v>
      </c>
      <c r="CA408" s="39">
        <f t="shared" ref="CA408" si="326">SUM(BZ397:BZ408)</f>
        <v>161749</v>
      </c>
      <c r="CD408">
        <f t="shared" ref="CD408" si="327">SUM(H397:H408)</f>
        <v>38792</v>
      </c>
      <c r="CE408">
        <f t="shared" ref="CE408" si="328">SUM(AN397:AN408)</f>
        <v>22506</v>
      </c>
      <c r="CF408">
        <f t="shared" ref="CF408" si="329">SUM(AT397:AT408)</f>
        <v>11075</v>
      </c>
      <c r="CG408">
        <f t="shared" ref="CG408" si="330">SUM(F397:F408)</f>
        <v>8547</v>
      </c>
      <c r="CH408">
        <f t="shared" ref="CH408" si="331">SUM(O397:O408)</f>
        <v>7226</v>
      </c>
      <c r="CZ408" s="88">
        <v>42430</v>
      </c>
      <c r="DA408" s="6">
        <f t="shared" ref="DA408:DA410" si="332">AVERAGE(BS373:BS408)</f>
        <v>14766.888888888889</v>
      </c>
      <c r="DB408" s="6">
        <f t="shared" ref="DB408:DB410" si="333">AVERAGE(BS397:BS408)</f>
        <v>16359.916666666666</v>
      </c>
      <c r="DC408" s="90">
        <f t="shared" ref="DC408:DC413" si="334">BS408</f>
        <v>15625</v>
      </c>
    </row>
    <row r="409" spans="2:107" x14ac:dyDescent="0.3">
      <c r="B409" s="63">
        <v>42461</v>
      </c>
      <c r="C409" t="s">
        <v>446</v>
      </c>
      <c r="D409">
        <v>103</v>
      </c>
      <c r="E409">
        <v>370</v>
      </c>
      <c r="F409">
        <v>828</v>
      </c>
      <c r="G409">
        <v>97</v>
      </c>
      <c r="H409">
        <v>3687</v>
      </c>
      <c r="I409">
        <v>555</v>
      </c>
      <c r="J409">
        <v>88</v>
      </c>
      <c r="K409">
        <v>17</v>
      </c>
      <c r="L409">
        <v>677</v>
      </c>
      <c r="M409">
        <v>392</v>
      </c>
      <c r="N409">
        <v>326</v>
      </c>
      <c r="O409">
        <v>737</v>
      </c>
      <c r="P409">
        <v>392</v>
      </c>
      <c r="Q409">
        <v>142</v>
      </c>
      <c r="R409">
        <v>92</v>
      </c>
      <c r="S409">
        <v>130</v>
      </c>
      <c r="T409">
        <v>72</v>
      </c>
      <c r="U409">
        <v>109</v>
      </c>
      <c r="V409">
        <v>46</v>
      </c>
      <c r="W409">
        <v>156</v>
      </c>
      <c r="X409">
        <v>172</v>
      </c>
      <c r="Y409">
        <v>247</v>
      </c>
      <c r="Z409">
        <v>201</v>
      </c>
      <c r="AA409">
        <v>51</v>
      </c>
      <c r="AB409">
        <v>196</v>
      </c>
      <c r="AC409">
        <v>337</v>
      </c>
      <c r="AD409">
        <v>68</v>
      </c>
      <c r="AE409">
        <v>449</v>
      </c>
      <c r="AF409">
        <v>36</v>
      </c>
      <c r="AG409">
        <v>157</v>
      </c>
      <c r="AH409">
        <v>122</v>
      </c>
      <c r="AI409">
        <v>372</v>
      </c>
      <c r="AJ409">
        <v>258</v>
      </c>
      <c r="AK409">
        <v>119</v>
      </c>
      <c r="AL409">
        <v>241</v>
      </c>
      <c r="AM409">
        <v>171</v>
      </c>
      <c r="AN409">
        <v>2151</v>
      </c>
      <c r="AO409">
        <v>239</v>
      </c>
      <c r="AP409">
        <v>20</v>
      </c>
      <c r="AQ409">
        <v>147</v>
      </c>
      <c r="AR409">
        <v>49</v>
      </c>
      <c r="AS409">
        <v>203</v>
      </c>
      <c r="AT409">
        <v>984</v>
      </c>
      <c r="AU409">
        <v>331</v>
      </c>
      <c r="AV409">
        <v>19</v>
      </c>
      <c r="AW409">
        <v>330</v>
      </c>
      <c r="AX409">
        <v>1</v>
      </c>
      <c r="AY409">
        <v>29</v>
      </c>
      <c r="AZ409">
        <v>186</v>
      </c>
      <c r="BA409">
        <v>84</v>
      </c>
      <c r="BB409">
        <v>30</v>
      </c>
      <c r="BC409">
        <v>9</v>
      </c>
      <c r="BD409">
        <v>115</v>
      </c>
      <c r="BE409">
        <v>0</v>
      </c>
      <c r="BF409">
        <v>0</v>
      </c>
      <c r="BG409">
        <v>0</v>
      </c>
      <c r="BH409">
        <v>0</v>
      </c>
      <c r="BI409">
        <v>40</v>
      </c>
      <c r="BJ409">
        <v>0</v>
      </c>
      <c r="BK409">
        <v>5</v>
      </c>
      <c r="BL409">
        <v>3</v>
      </c>
      <c r="BM409">
        <v>0</v>
      </c>
      <c r="BN409">
        <v>1</v>
      </c>
      <c r="BO409" s="30">
        <f t="shared" si="314"/>
        <v>173</v>
      </c>
      <c r="BP409">
        <v>91</v>
      </c>
      <c r="BQ409" s="30">
        <f t="shared" si="315"/>
        <v>898</v>
      </c>
      <c r="BR409" s="24">
        <v>18178</v>
      </c>
      <c r="BS409" s="30">
        <f t="shared" ref="BS409:BS424" si="335">SUM(D409:BQ409)-BO409</f>
        <v>18178</v>
      </c>
      <c r="BT409" s="30">
        <v>0</v>
      </c>
      <c r="BU409" s="43">
        <v>42490</v>
      </c>
      <c r="BW409">
        <f t="shared" ref="BW409" si="336">SUM(BR398:BR409)</f>
        <v>201373</v>
      </c>
      <c r="BX409" s="25">
        <f t="shared" ref="BX409" si="337">(BW409/BW397)-1</f>
        <v>0.12920916722274867</v>
      </c>
      <c r="BY409" s="44">
        <v>6303</v>
      </c>
      <c r="BZ409" s="39">
        <f t="shared" ref="BZ409" si="338">BR409-BY409</f>
        <v>11875</v>
      </c>
      <c r="CA409" s="39">
        <f t="shared" ref="CA409" si="339">SUM(BZ398:BZ409)</f>
        <v>162975</v>
      </c>
      <c r="CD409">
        <f t="shared" ref="CD409" si="340">SUM(H398:H409)</f>
        <v>39994</v>
      </c>
      <c r="CE409">
        <f t="shared" ref="CE409" si="341">SUM(AN398:AN409)</f>
        <v>22999</v>
      </c>
      <c r="CF409">
        <f t="shared" ref="CF409" si="342">SUM(AT398:AT409)</f>
        <v>11286</v>
      </c>
      <c r="CG409">
        <f t="shared" ref="CG409" si="343">SUM(F398:F409)</f>
        <v>8815</v>
      </c>
      <c r="CH409">
        <f t="shared" ref="CH409" si="344">SUM(O398:O409)</f>
        <v>7487</v>
      </c>
      <c r="CZ409" s="88">
        <v>42461</v>
      </c>
      <c r="DA409" s="6">
        <f t="shared" si="332"/>
        <v>14976.25</v>
      </c>
      <c r="DB409" s="6">
        <f t="shared" si="333"/>
        <v>16781.083333333332</v>
      </c>
      <c r="DC409" s="90">
        <f t="shared" si="334"/>
        <v>18178</v>
      </c>
    </row>
    <row r="410" spans="2:107" x14ac:dyDescent="0.3">
      <c r="B410" s="63">
        <v>42491</v>
      </c>
      <c r="C410" t="s">
        <v>447</v>
      </c>
      <c r="D410">
        <v>64</v>
      </c>
      <c r="E410">
        <v>289</v>
      </c>
      <c r="F410">
        <v>595</v>
      </c>
      <c r="G410">
        <v>70</v>
      </c>
      <c r="H410">
        <v>2820</v>
      </c>
      <c r="I410">
        <v>404</v>
      </c>
      <c r="J410">
        <v>71</v>
      </c>
      <c r="K410">
        <v>15</v>
      </c>
      <c r="L410">
        <v>505</v>
      </c>
      <c r="M410">
        <v>262</v>
      </c>
      <c r="N410">
        <v>204</v>
      </c>
      <c r="O410">
        <v>535</v>
      </c>
      <c r="P410">
        <v>319</v>
      </c>
      <c r="Q410">
        <v>114</v>
      </c>
      <c r="R410">
        <v>67</v>
      </c>
      <c r="S410">
        <v>123</v>
      </c>
      <c r="T410">
        <v>67</v>
      </c>
      <c r="U410">
        <v>94</v>
      </c>
      <c r="V410">
        <v>29</v>
      </c>
      <c r="W410">
        <v>122</v>
      </c>
      <c r="X410">
        <v>142</v>
      </c>
      <c r="Y410">
        <v>218</v>
      </c>
      <c r="Z410">
        <v>162</v>
      </c>
      <c r="AA410">
        <v>40</v>
      </c>
      <c r="AB410">
        <v>161</v>
      </c>
      <c r="AC410">
        <v>229</v>
      </c>
      <c r="AD410">
        <v>62</v>
      </c>
      <c r="AE410">
        <v>311</v>
      </c>
      <c r="AF410">
        <v>33</v>
      </c>
      <c r="AG410">
        <v>134</v>
      </c>
      <c r="AH410">
        <v>110</v>
      </c>
      <c r="AI410">
        <v>253</v>
      </c>
      <c r="AJ410">
        <v>244</v>
      </c>
      <c r="AK410">
        <v>98</v>
      </c>
      <c r="AL410">
        <v>182</v>
      </c>
      <c r="AM410">
        <v>124</v>
      </c>
      <c r="AN410">
        <v>1542</v>
      </c>
      <c r="AO410">
        <v>199</v>
      </c>
      <c r="AP410">
        <v>20</v>
      </c>
      <c r="AQ410">
        <v>113</v>
      </c>
      <c r="AR410">
        <v>40</v>
      </c>
      <c r="AS410">
        <v>151</v>
      </c>
      <c r="AT410">
        <v>759</v>
      </c>
      <c r="AU410">
        <v>273</v>
      </c>
      <c r="AV410">
        <v>16</v>
      </c>
      <c r="AW410">
        <v>268</v>
      </c>
      <c r="AX410">
        <v>1</v>
      </c>
      <c r="AY410">
        <v>26</v>
      </c>
      <c r="AZ410">
        <v>131</v>
      </c>
      <c r="BA410">
        <v>49</v>
      </c>
      <c r="BB410">
        <v>30</v>
      </c>
      <c r="BC410">
        <v>8</v>
      </c>
      <c r="BD410">
        <v>86</v>
      </c>
      <c r="BE410">
        <v>0</v>
      </c>
      <c r="BF410">
        <v>0</v>
      </c>
      <c r="BG410">
        <v>0</v>
      </c>
      <c r="BH410">
        <v>0</v>
      </c>
      <c r="BI410">
        <v>24</v>
      </c>
      <c r="BJ410">
        <v>0</v>
      </c>
      <c r="BK410">
        <v>10</v>
      </c>
      <c r="BL410">
        <v>0</v>
      </c>
      <c r="BM410">
        <v>0</v>
      </c>
      <c r="BN410">
        <v>0</v>
      </c>
      <c r="BO410" s="30">
        <f t="shared" si="314"/>
        <v>128</v>
      </c>
      <c r="BP410">
        <v>85</v>
      </c>
      <c r="BQ410" s="30">
        <f t="shared" si="315"/>
        <v>699</v>
      </c>
      <c r="BR410" s="24">
        <v>13802</v>
      </c>
      <c r="BS410" s="30">
        <f t="shared" si="335"/>
        <v>13802</v>
      </c>
      <c r="BT410" s="30">
        <v>0</v>
      </c>
      <c r="BU410" s="43">
        <v>42518</v>
      </c>
      <c r="BW410">
        <f t="shared" ref="BW410" si="345">SUM(BR399:BR410)</f>
        <v>198500</v>
      </c>
      <c r="BX410" s="25">
        <f t="shared" ref="BX410" si="346">(BW410/BW398)-1</f>
        <v>0.10522769917762154</v>
      </c>
      <c r="BY410" s="44">
        <v>14056</v>
      </c>
      <c r="BZ410" s="39">
        <f t="shared" ref="BZ410" si="347">BR410-BY410</f>
        <v>-254</v>
      </c>
      <c r="CA410" s="39">
        <f t="shared" ref="CA410" si="348">SUM(BZ399:BZ410)</f>
        <v>148910</v>
      </c>
      <c r="CD410">
        <f t="shared" ref="CD410" si="349">SUM(H399:H410)</f>
        <v>39488</v>
      </c>
      <c r="CE410">
        <f t="shared" ref="CE410" si="350">SUM(AN399:AN410)</f>
        <v>22548</v>
      </c>
      <c r="CF410">
        <f t="shared" ref="CF410" si="351">SUM(AT399:AT410)</f>
        <v>11132</v>
      </c>
      <c r="CG410">
        <f t="shared" ref="CG410" si="352">SUM(F399:F410)</f>
        <v>8673</v>
      </c>
      <c r="CH410">
        <f t="shared" ref="CH410" si="353">SUM(O399:O410)</f>
        <v>7382</v>
      </c>
      <c r="CZ410" s="88">
        <v>42491</v>
      </c>
      <c r="DA410" s="6">
        <f t="shared" si="332"/>
        <v>15074.777777777777</v>
      </c>
      <c r="DB410" s="6">
        <f t="shared" si="333"/>
        <v>16541.666666666668</v>
      </c>
      <c r="DC410" s="90">
        <f t="shared" si="334"/>
        <v>13802</v>
      </c>
    </row>
    <row r="411" spans="2:107" x14ac:dyDescent="0.3">
      <c r="B411" s="63">
        <v>42522</v>
      </c>
      <c r="C411" t="s">
        <v>448</v>
      </c>
      <c r="D411">
        <v>76</v>
      </c>
      <c r="E411">
        <v>295</v>
      </c>
      <c r="F411">
        <v>745</v>
      </c>
      <c r="G411">
        <v>99</v>
      </c>
      <c r="H411">
        <v>3329</v>
      </c>
      <c r="I411">
        <v>517</v>
      </c>
      <c r="J411">
        <v>75</v>
      </c>
      <c r="K411">
        <v>18</v>
      </c>
      <c r="L411">
        <v>595</v>
      </c>
      <c r="M411">
        <v>337</v>
      </c>
      <c r="N411">
        <v>258</v>
      </c>
      <c r="O411">
        <v>508</v>
      </c>
      <c r="P411">
        <v>353</v>
      </c>
      <c r="Q411">
        <v>151</v>
      </c>
      <c r="R411">
        <v>108</v>
      </c>
      <c r="S411">
        <v>126</v>
      </c>
      <c r="T411">
        <v>95</v>
      </c>
      <c r="U411">
        <v>82</v>
      </c>
      <c r="V411">
        <v>34</v>
      </c>
      <c r="W411">
        <v>146</v>
      </c>
      <c r="X411">
        <v>152</v>
      </c>
      <c r="Y411">
        <v>218</v>
      </c>
      <c r="Z411">
        <v>239</v>
      </c>
      <c r="AA411">
        <v>44</v>
      </c>
      <c r="AB411">
        <v>196</v>
      </c>
      <c r="AC411">
        <v>243</v>
      </c>
      <c r="AD411">
        <v>65</v>
      </c>
      <c r="AE411">
        <v>380</v>
      </c>
      <c r="AF411">
        <v>46</v>
      </c>
      <c r="AG411">
        <v>195</v>
      </c>
      <c r="AH411">
        <v>121</v>
      </c>
      <c r="AI411">
        <v>371</v>
      </c>
      <c r="AJ411">
        <v>265</v>
      </c>
      <c r="AK411">
        <v>84</v>
      </c>
      <c r="AL411">
        <v>219</v>
      </c>
      <c r="AM411">
        <v>145</v>
      </c>
      <c r="AN411">
        <v>1612</v>
      </c>
      <c r="AO411">
        <v>238</v>
      </c>
      <c r="AP411">
        <v>19</v>
      </c>
      <c r="AQ411">
        <v>109</v>
      </c>
      <c r="AR411">
        <v>62</v>
      </c>
      <c r="AS411">
        <v>146</v>
      </c>
      <c r="AT411">
        <v>867</v>
      </c>
      <c r="AU411">
        <v>262</v>
      </c>
      <c r="AV411">
        <v>25</v>
      </c>
      <c r="AW411">
        <v>253</v>
      </c>
      <c r="AX411">
        <v>3</v>
      </c>
      <c r="AY411">
        <v>23</v>
      </c>
      <c r="AZ411">
        <v>174</v>
      </c>
      <c r="BA411">
        <v>49</v>
      </c>
      <c r="BB411">
        <v>31</v>
      </c>
      <c r="BC411">
        <v>6</v>
      </c>
      <c r="BD411">
        <v>93</v>
      </c>
      <c r="BE411">
        <v>0</v>
      </c>
      <c r="BF411">
        <v>0</v>
      </c>
      <c r="BG411">
        <v>0</v>
      </c>
      <c r="BH411">
        <v>0</v>
      </c>
      <c r="BI411">
        <v>29</v>
      </c>
      <c r="BJ411">
        <v>2</v>
      </c>
      <c r="BK411">
        <v>9</v>
      </c>
      <c r="BL411">
        <v>0</v>
      </c>
      <c r="BM411">
        <v>0</v>
      </c>
      <c r="BN411">
        <v>0</v>
      </c>
      <c r="BO411" s="30">
        <f t="shared" si="314"/>
        <v>139</v>
      </c>
      <c r="BP411">
        <v>83</v>
      </c>
      <c r="BQ411" s="30">
        <f t="shared" si="315"/>
        <v>726</v>
      </c>
      <c r="BR411" s="24">
        <v>15751</v>
      </c>
      <c r="BS411" s="30">
        <f t="shared" si="335"/>
        <v>15751</v>
      </c>
      <c r="BT411" s="30">
        <v>0</v>
      </c>
      <c r="BU411" s="43">
        <v>42546</v>
      </c>
      <c r="BW411">
        <f t="shared" ref="BW411" si="354">SUM(BR400:BR411)</f>
        <v>198743</v>
      </c>
      <c r="BX411" s="25">
        <f t="shared" ref="BX411" si="355">(BW411/BW399)-1</f>
        <v>9.9674097682165064E-2</v>
      </c>
      <c r="BY411" s="44">
        <v>18954</v>
      </c>
      <c r="BZ411" s="39">
        <f t="shared" ref="BZ411" si="356">BR411-BY411</f>
        <v>-3203</v>
      </c>
      <c r="CA411" s="39">
        <f t="shared" ref="CA411" si="357">SUM(BZ400:BZ411)</f>
        <v>133242</v>
      </c>
      <c r="CD411">
        <f t="shared" ref="CD411" si="358">SUM(H400:H411)</f>
        <v>39864</v>
      </c>
      <c r="CE411">
        <f t="shared" ref="CE411" si="359">SUM(AN400:AN411)</f>
        <v>22556</v>
      </c>
      <c r="CF411">
        <f t="shared" ref="CF411" si="360">SUM(AT400:AT411)</f>
        <v>11100</v>
      </c>
      <c r="CG411">
        <f t="shared" ref="CG411" si="361">SUM(F400:F411)</f>
        <v>8682</v>
      </c>
      <c r="CH411">
        <f t="shared" ref="CH411" si="362">SUM(O400:O411)</f>
        <v>7315</v>
      </c>
      <c r="CZ411" s="88">
        <v>42522</v>
      </c>
      <c r="DA411" s="6">
        <f t="shared" ref="DA411" si="363">AVERAGE(BS376:BS411)</f>
        <v>15096.305555555555</v>
      </c>
      <c r="DB411" s="6">
        <f t="shared" ref="DB411" si="364">AVERAGE(BS400:BS411)</f>
        <v>16561.916666666668</v>
      </c>
      <c r="DC411" s="90">
        <f t="shared" si="334"/>
        <v>15751</v>
      </c>
    </row>
    <row r="412" spans="2:107" x14ac:dyDescent="0.3">
      <c r="B412" s="63">
        <v>42552</v>
      </c>
      <c r="C412" t="s">
        <v>462</v>
      </c>
      <c r="D412">
        <v>129</v>
      </c>
      <c r="E412">
        <v>400</v>
      </c>
      <c r="F412">
        <v>971</v>
      </c>
      <c r="G412">
        <v>122</v>
      </c>
      <c r="H412">
        <v>4702</v>
      </c>
      <c r="I412">
        <v>697</v>
      </c>
      <c r="J412">
        <v>99</v>
      </c>
      <c r="K412">
        <v>36</v>
      </c>
      <c r="L412">
        <v>811</v>
      </c>
      <c r="M412">
        <v>401</v>
      </c>
      <c r="N412">
        <v>372</v>
      </c>
      <c r="O412">
        <v>699</v>
      </c>
      <c r="P412">
        <v>546</v>
      </c>
      <c r="Q412">
        <v>204</v>
      </c>
      <c r="R412">
        <v>143</v>
      </c>
      <c r="S412">
        <v>183</v>
      </c>
      <c r="T412">
        <v>121</v>
      </c>
      <c r="U412">
        <v>132</v>
      </c>
      <c r="V412">
        <v>38</v>
      </c>
      <c r="W412">
        <v>232</v>
      </c>
      <c r="X412">
        <v>252</v>
      </c>
      <c r="Y412">
        <v>316</v>
      </c>
      <c r="Z412">
        <v>297</v>
      </c>
      <c r="AA412">
        <v>73</v>
      </c>
      <c r="AB412">
        <v>284</v>
      </c>
      <c r="AC412">
        <v>373</v>
      </c>
      <c r="AD412">
        <v>99</v>
      </c>
      <c r="AE412">
        <v>494</v>
      </c>
      <c r="AF412">
        <v>63</v>
      </c>
      <c r="AG412">
        <v>249</v>
      </c>
      <c r="AH412">
        <v>162</v>
      </c>
      <c r="AI412">
        <v>536</v>
      </c>
      <c r="AJ412">
        <v>359</v>
      </c>
      <c r="AK412">
        <v>117</v>
      </c>
      <c r="AL412">
        <v>310</v>
      </c>
      <c r="AM412">
        <v>158</v>
      </c>
      <c r="AN412">
        <v>2182</v>
      </c>
      <c r="AO412">
        <v>319</v>
      </c>
      <c r="AP412">
        <v>32</v>
      </c>
      <c r="AQ412">
        <v>187</v>
      </c>
      <c r="AR412">
        <v>55</v>
      </c>
      <c r="AS412">
        <v>250</v>
      </c>
      <c r="AT412">
        <v>1399</v>
      </c>
      <c r="AU412">
        <v>346</v>
      </c>
      <c r="AV412">
        <v>30</v>
      </c>
      <c r="AW412">
        <v>459</v>
      </c>
      <c r="AX412">
        <v>17</v>
      </c>
      <c r="AY412">
        <v>26</v>
      </c>
      <c r="AZ412">
        <v>241</v>
      </c>
      <c r="BA412">
        <v>115</v>
      </c>
      <c r="BB412">
        <v>58</v>
      </c>
      <c r="BC412">
        <v>17</v>
      </c>
      <c r="BD412">
        <v>89</v>
      </c>
      <c r="BE412">
        <v>0</v>
      </c>
      <c r="BF412">
        <v>0</v>
      </c>
      <c r="BG412">
        <v>0</v>
      </c>
      <c r="BH412">
        <v>3</v>
      </c>
      <c r="BI412">
        <v>50</v>
      </c>
      <c r="BJ412">
        <v>0</v>
      </c>
      <c r="BK412">
        <v>10</v>
      </c>
      <c r="BL412">
        <v>0</v>
      </c>
      <c r="BM412">
        <v>0</v>
      </c>
      <c r="BN412">
        <v>0</v>
      </c>
      <c r="BO412" s="30">
        <f t="shared" si="314"/>
        <v>169</v>
      </c>
      <c r="BP412">
        <v>106</v>
      </c>
      <c r="BQ412" s="30">
        <f t="shared" si="315"/>
        <v>926</v>
      </c>
      <c r="BR412" s="24">
        <v>22097</v>
      </c>
      <c r="BS412" s="30">
        <f t="shared" si="335"/>
        <v>22097</v>
      </c>
      <c r="BT412" s="30">
        <v>0</v>
      </c>
      <c r="BU412" s="43">
        <v>42581</v>
      </c>
      <c r="BW412">
        <f t="shared" ref="BW412" si="365">SUM(BR401:BR412)</f>
        <v>203841</v>
      </c>
      <c r="BX412" s="25">
        <f t="shared" ref="BX412" si="366">(BW412/BW400)-1</f>
        <v>0.11669223183959687</v>
      </c>
      <c r="BY412" s="44">
        <v>16213</v>
      </c>
      <c r="BZ412" s="39">
        <f t="shared" ref="BZ412" si="367">BR412-BY412</f>
        <v>5884</v>
      </c>
      <c r="CA412" s="39">
        <f t="shared" ref="CA412" si="368">SUM(BZ401:BZ412)</f>
        <v>124283</v>
      </c>
      <c r="CD412">
        <f t="shared" ref="CD412" si="369">SUM(H401:H412)</f>
        <v>41123</v>
      </c>
      <c r="CE412">
        <f t="shared" ref="CE412" si="370">SUM(AN401:AN412)</f>
        <v>22989</v>
      </c>
      <c r="CF412">
        <f t="shared" ref="CF412" si="371">SUM(AT401:AT412)</f>
        <v>11516</v>
      </c>
      <c r="CG412">
        <f t="shared" ref="CG412" si="372">SUM(F401:F412)</f>
        <v>8903</v>
      </c>
      <c r="CH412">
        <f t="shared" ref="CH412" si="373">SUM(O401:O412)</f>
        <v>7420</v>
      </c>
      <c r="CZ412" s="88">
        <v>42552</v>
      </c>
      <c r="DA412" s="6">
        <f t="shared" ref="DA412:DA413" si="374">AVERAGE(BS377:BS412)</f>
        <v>15355.333333333334</v>
      </c>
      <c r="DB412" s="6">
        <f t="shared" ref="DB412:DB413" si="375">AVERAGE(BS401:BS412)</f>
        <v>16986.75</v>
      </c>
      <c r="DC412" s="90">
        <f t="shared" si="334"/>
        <v>22097</v>
      </c>
    </row>
    <row r="413" spans="2:107" x14ac:dyDescent="0.3">
      <c r="B413" s="63">
        <v>42583</v>
      </c>
      <c r="C413" t="s">
        <v>438</v>
      </c>
      <c r="D413">
        <v>125</v>
      </c>
      <c r="E413">
        <v>339</v>
      </c>
      <c r="F413">
        <v>794</v>
      </c>
      <c r="G413">
        <v>97</v>
      </c>
      <c r="H413">
        <v>3790</v>
      </c>
      <c r="I413">
        <v>623</v>
      </c>
      <c r="J413">
        <v>104</v>
      </c>
      <c r="K413">
        <v>28</v>
      </c>
      <c r="L413">
        <v>702</v>
      </c>
      <c r="M413">
        <v>364</v>
      </c>
      <c r="N413">
        <v>320</v>
      </c>
      <c r="O413">
        <v>577</v>
      </c>
      <c r="P413">
        <v>484</v>
      </c>
      <c r="Q413">
        <v>188</v>
      </c>
      <c r="R413">
        <v>119</v>
      </c>
      <c r="S413">
        <v>165</v>
      </c>
      <c r="T413">
        <v>86</v>
      </c>
      <c r="U413">
        <v>105</v>
      </c>
      <c r="V413">
        <v>43</v>
      </c>
      <c r="W413">
        <v>182</v>
      </c>
      <c r="X413">
        <v>231</v>
      </c>
      <c r="Y413">
        <v>300</v>
      </c>
      <c r="Z413">
        <v>239</v>
      </c>
      <c r="AA413">
        <v>52</v>
      </c>
      <c r="AB413">
        <v>195</v>
      </c>
      <c r="AC413">
        <v>261</v>
      </c>
      <c r="AD413">
        <v>86</v>
      </c>
      <c r="AE413">
        <v>479</v>
      </c>
      <c r="AF413">
        <v>41</v>
      </c>
      <c r="AG413">
        <v>199</v>
      </c>
      <c r="AH413">
        <v>136</v>
      </c>
      <c r="AI413">
        <v>498</v>
      </c>
      <c r="AJ413">
        <v>300</v>
      </c>
      <c r="AK413">
        <v>97</v>
      </c>
      <c r="AL413">
        <v>240</v>
      </c>
      <c r="AM413">
        <v>127</v>
      </c>
      <c r="AN413">
        <v>1754</v>
      </c>
      <c r="AO413">
        <v>305</v>
      </c>
      <c r="AP413">
        <v>28</v>
      </c>
      <c r="AQ413">
        <v>156</v>
      </c>
      <c r="AR413">
        <v>57</v>
      </c>
      <c r="AS413">
        <v>183</v>
      </c>
      <c r="AT413">
        <v>1031</v>
      </c>
      <c r="AU413">
        <v>305</v>
      </c>
      <c r="AV413">
        <v>36</v>
      </c>
      <c r="AW413">
        <v>371</v>
      </c>
      <c r="AX413">
        <v>0</v>
      </c>
      <c r="AY413">
        <v>28</v>
      </c>
      <c r="AZ413">
        <v>204</v>
      </c>
      <c r="BA413">
        <v>73</v>
      </c>
      <c r="BB413">
        <v>64</v>
      </c>
      <c r="BC413">
        <v>9</v>
      </c>
      <c r="BD413">
        <v>115</v>
      </c>
      <c r="BE413">
        <v>0</v>
      </c>
      <c r="BF413">
        <v>0</v>
      </c>
      <c r="BG413">
        <v>0</v>
      </c>
      <c r="BH413">
        <v>3</v>
      </c>
      <c r="BI413">
        <v>35</v>
      </c>
      <c r="BJ413">
        <v>0</v>
      </c>
      <c r="BK413">
        <v>11</v>
      </c>
      <c r="BL413">
        <v>0</v>
      </c>
      <c r="BM413">
        <v>0</v>
      </c>
      <c r="BN413">
        <v>2</v>
      </c>
      <c r="BO413" s="30">
        <f t="shared" si="314"/>
        <v>175</v>
      </c>
      <c r="BP413">
        <v>100</v>
      </c>
      <c r="BQ413" s="30">
        <f t="shared" si="315"/>
        <v>834</v>
      </c>
      <c r="BR413" s="24">
        <v>18420</v>
      </c>
      <c r="BS413" s="30">
        <f t="shared" si="335"/>
        <v>18420</v>
      </c>
      <c r="BT413" s="30">
        <v>0</v>
      </c>
      <c r="BU413" s="43">
        <v>42609</v>
      </c>
      <c r="BW413">
        <f t="shared" ref="BW413" si="376">SUM(BR402:BR413)</f>
        <v>199630</v>
      </c>
      <c r="BX413" s="25">
        <f t="shared" ref="BX413" si="377">(BW413/BW401)-1</f>
        <v>7.9524561441457031E-2</v>
      </c>
      <c r="BY413" s="44">
        <v>14380</v>
      </c>
      <c r="BZ413" s="39">
        <f t="shared" ref="BZ413" si="378">BR413-BY413</f>
        <v>4040</v>
      </c>
      <c r="CA413" s="39">
        <f t="shared" ref="CA413" si="379">SUM(BZ402:BZ413)</f>
        <v>107244</v>
      </c>
      <c r="CD413">
        <f t="shared" ref="CD413" si="380">SUM(H402:H413)</f>
        <v>40573</v>
      </c>
      <c r="CE413">
        <f t="shared" ref="CE413" si="381">SUM(AN402:AN413)</f>
        <v>22333</v>
      </c>
      <c r="CF413">
        <f t="shared" ref="CF413" si="382">SUM(AT402:AT413)</f>
        <v>11251</v>
      </c>
      <c r="CG413">
        <f t="shared" ref="CG413" si="383">SUM(F402:F413)</f>
        <v>8731</v>
      </c>
      <c r="CH413">
        <f t="shared" ref="CH413" si="384">SUM(O402:O413)</f>
        <v>7261</v>
      </c>
      <c r="CZ413" s="88">
        <v>42583</v>
      </c>
      <c r="DA413" s="6">
        <f t="shared" si="374"/>
        <v>15384.055555555555</v>
      </c>
      <c r="DB413" s="6">
        <f t="shared" si="375"/>
        <v>16635.833333333332</v>
      </c>
      <c r="DC413" s="90">
        <f t="shared" si="334"/>
        <v>18420</v>
      </c>
    </row>
    <row r="414" spans="2:107" x14ac:dyDescent="0.3">
      <c r="B414" s="63">
        <v>42614</v>
      </c>
      <c r="C414" t="s">
        <v>439</v>
      </c>
      <c r="D414">
        <v>96</v>
      </c>
      <c r="E414">
        <v>339</v>
      </c>
      <c r="F414">
        <v>728</v>
      </c>
      <c r="G414">
        <v>105</v>
      </c>
      <c r="H414">
        <v>3549</v>
      </c>
      <c r="I414">
        <v>489</v>
      </c>
      <c r="J414">
        <v>110</v>
      </c>
      <c r="K414">
        <v>21</v>
      </c>
      <c r="L414">
        <v>632</v>
      </c>
      <c r="M414">
        <v>331</v>
      </c>
      <c r="N414">
        <v>298</v>
      </c>
      <c r="O414">
        <v>570</v>
      </c>
      <c r="P414">
        <v>440</v>
      </c>
      <c r="Q414">
        <v>132</v>
      </c>
      <c r="R414">
        <v>111</v>
      </c>
      <c r="S414">
        <v>143</v>
      </c>
      <c r="T414">
        <v>105</v>
      </c>
      <c r="U414">
        <v>113</v>
      </c>
      <c r="V414">
        <v>38</v>
      </c>
      <c r="W414">
        <v>172</v>
      </c>
      <c r="X414">
        <v>208</v>
      </c>
      <c r="Y414">
        <v>291</v>
      </c>
      <c r="Z414">
        <v>242</v>
      </c>
      <c r="AA414">
        <v>41</v>
      </c>
      <c r="AB414">
        <v>183</v>
      </c>
      <c r="AC414">
        <v>229</v>
      </c>
      <c r="AD414">
        <v>78</v>
      </c>
      <c r="AE414">
        <v>378</v>
      </c>
      <c r="AF414">
        <v>55</v>
      </c>
      <c r="AG414">
        <v>205</v>
      </c>
      <c r="AH414">
        <v>145</v>
      </c>
      <c r="AI414">
        <v>418</v>
      </c>
      <c r="AJ414">
        <v>260</v>
      </c>
      <c r="AK414">
        <v>104</v>
      </c>
      <c r="AL414">
        <v>268</v>
      </c>
      <c r="AM414">
        <v>147</v>
      </c>
      <c r="AN414">
        <v>1747</v>
      </c>
      <c r="AO414">
        <v>262</v>
      </c>
      <c r="AP414">
        <v>20</v>
      </c>
      <c r="AQ414">
        <v>139</v>
      </c>
      <c r="AR414">
        <v>52</v>
      </c>
      <c r="AS414">
        <v>157</v>
      </c>
      <c r="AT414">
        <v>1035</v>
      </c>
      <c r="AU414">
        <v>297</v>
      </c>
      <c r="AV414">
        <v>35</v>
      </c>
      <c r="AW414">
        <v>347</v>
      </c>
      <c r="AX414">
        <v>8</v>
      </c>
      <c r="AY414">
        <v>28</v>
      </c>
      <c r="AZ414">
        <v>160</v>
      </c>
      <c r="BA414">
        <v>75</v>
      </c>
      <c r="BB414">
        <v>61</v>
      </c>
      <c r="BC414">
        <v>6</v>
      </c>
      <c r="BD414">
        <v>118</v>
      </c>
      <c r="BE414">
        <v>0</v>
      </c>
      <c r="BF414">
        <v>0</v>
      </c>
      <c r="BG414">
        <v>0</v>
      </c>
      <c r="BH414">
        <v>3</v>
      </c>
      <c r="BI414">
        <v>37</v>
      </c>
      <c r="BJ414">
        <v>2</v>
      </c>
      <c r="BK414">
        <v>10</v>
      </c>
      <c r="BL414">
        <v>2</v>
      </c>
      <c r="BM414">
        <v>0</v>
      </c>
      <c r="BN414">
        <v>1</v>
      </c>
      <c r="BO414" s="30">
        <f t="shared" si="314"/>
        <v>179</v>
      </c>
      <c r="BP414">
        <v>111</v>
      </c>
      <c r="BQ414" s="30">
        <f t="shared" si="315"/>
        <v>919</v>
      </c>
      <c r="BR414" s="24">
        <v>17406</v>
      </c>
      <c r="BS414" s="30">
        <f t="shared" si="335"/>
        <v>17406</v>
      </c>
      <c r="BT414" s="30">
        <v>0</v>
      </c>
      <c r="BU414" s="43">
        <v>42637</v>
      </c>
      <c r="BW414">
        <f t="shared" ref="BW414" si="385">SUM(BR403:BR414)</f>
        <v>199655</v>
      </c>
      <c r="BX414" s="25">
        <f t="shared" ref="BX414" si="386">(BW414/BW402)-1</f>
        <v>7.5611464281866159E-2</v>
      </c>
      <c r="BY414" s="44">
        <v>2914</v>
      </c>
      <c r="BZ414" s="39">
        <f t="shared" ref="BZ414" si="387">BR414-BY414</f>
        <v>14492</v>
      </c>
      <c r="CA414" s="39">
        <f t="shared" ref="CA414" si="388">SUM(BZ403:BZ414)</f>
        <v>107587</v>
      </c>
      <c r="CD414">
        <f t="shared" ref="CD414" si="389">SUM(H403:H414)</f>
        <v>40560</v>
      </c>
      <c r="CE414">
        <f t="shared" ref="CE414" si="390">SUM(AN403:AN414)</f>
        <v>22162</v>
      </c>
      <c r="CF414">
        <f t="shared" ref="CF414" si="391">SUM(AT403:AT414)</f>
        <v>11340</v>
      </c>
      <c r="CG414">
        <f t="shared" ref="CG414" si="392">SUM(F403:F414)</f>
        <v>8692</v>
      </c>
      <c r="CH414">
        <f t="shared" ref="CH414" si="393">SUM(O403:O414)</f>
        <v>7216</v>
      </c>
      <c r="CZ414" s="88">
        <v>42614</v>
      </c>
      <c r="DA414" s="6">
        <f t="shared" ref="DA414:DA416" si="394">AVERAGE(BS379:BS414)</f>
        <v>15467.777777777777</v>
      </c>
      <c r="DB414" s="6">
        <f t="shared" ref="DB414:DB416" si="395">AVERAGE(BS403:BS414)</f>
        <v>16637.916666666668</v>
      </c>
      <c r="DC414" s="90">
        <f t="shared" ref="DC414:DC417" si="396">BS414</f>
        <v>17406</v>
      </c>
    </row>
    <row r="415" spans="2:107" x14ac:dyDescent="0.3">
      <c r="B415" s="63">
        <v>42644</v>
      </c>
      <c r="C415" t="s">
        <v>440</v>
      </c>
      <c r="D415">
        <v>125</v>
      </c>
      <c r="E415">
        <v>513</v>
      </c>
      <c r="F415">
        <v>912</v>
      </c>
      <c r="G415">
        <v>103</v>
      </c>
      <c r="H415">
        <v>4500</v>
      </c>
      <c r="I415">
        <v>694</v>
      </c>
      <c r="J415">
        <v>118</v>
      </c>
      <c r="K415">
        <v>29</v>
      </c>
      <c r="L415">
        <v>843</v>
      </c>
      <c r="M415">
        <v>421</v>
      </c>
      <c r="N415">
        <v>331</v>
      </c>
      <c r="O415">
        <v>810</v>
      </c>
      <c r="P415">
        <v>558</v>
      </c>
      <c r="Q415">
        <v>192</v>
      </c>
      <c r="R415">
        <v>151</v>
      </c>
      <c r="S415">
        <v>188</v>
      </c>
      <c r="T415">
        <v>109</v>
      </c>
      <c r="U415">
        <v>148</v>
      </c>
      <c r="V415">
        <v>52</v>
      </c>
      <c r="W415">
        <v>243</v>
      </c>
      <c r="X415">
        <v>308</v>
      </c>
      <c r="Y415">
        <v>324</v>
      </c>
      <c r="Z415">
        <v>289</v>
      </c>
      <c r="AA415">
        <v>73</v>
      </c>
      <c r="AB415">
        <v>323</v>
      </c>
      <c r="AC415">
        <v>374</v>
      </c>
      <c r="AD415">
        <v>95</v>
      </c>
      <c r="AE415">
        <v>571</v>
      </c>
      <c r="AF415">
        <v>80</v>
      </c>
      <c r="AG415">
        <v>200</v>
      </c>
      <c r="AH415">
        <v>195</v>
      </c>
      <c r="AI415">
        <v>589</v>
      </c>
      <c r="AJ415">
        <v>314</v>
      </c>
      <c r="AK415">
        <v>119</v>
      </c>
      <c r="AL415">
        <v>306</v>
      </c>
      <c r="AM415">
        <v>171</v>
      </c>
      <c r="AN415">
        <v>2356</v>
      </c>
      <c r="AO415">
        <v>302</v>
      </c>
      <c r="AP415">
        <v>31</v>
      </c>
      <c r="AQ415">
        <v>162</v>
      </c>
      <c r="AR415">
        <v>73</v>
      </c>
      <c r="AS415">
        <v>206</v>
      </c>
      <c r="AT415">
        <v>1334</v>
      </c>
      <c r="AU415">
        <v>410</v>
      </c>
      <c r="AV415">
        <v>49</v>
      </c>
      <c r="AW415">
        <v>484</v>
      </c>
      <c r="AX415">
        <v>0</v>
      </c>
      <c r="AY415">
        <v>25</v>
      </c>
      <c r="AZ415">
        <v>279</v>
      </c>
      <c r="BA415">
        <v>111</v>
      </c>
      <c r="BB415">
        <v>69</v>
      </c>
      <c r="BC415">
        <v>10</v>
      </c>
      <c r="BD415">
        <v>117</v>
      </c>
      <c r="BE415">
        <v>0</v>
      </c>
      <c r="BF415">
        <v>0</v>
      </c>
      <c r="BG415">
        <v>0</v>
      </c>
      <c r="BH415">
        <v>0</v>
      </c>
      <c r="BI415">
        <v>44</v>
      </c>
      <c r="BJ415">
        <v>0</v>
      </c>
      <c r="BK415">
        <v>12</v>
      </c>
      <c r="BL415">
        <v>2</v>
      </c>
      <c r="BM415">
        <v>0</v>
      </c>
      <c r="BN415">
        <v>0</v>
      </c>
      <c r="BO415" s="30">
        <f t="shared" si="314"/>
        <v>185</v>
      </c>
      <c r="BP415">
        <v>111</v>
      </c>
      <c r="BQ415" s="30">
        <f t="shared" si="315"/>
        <v>947</v>
      </c>
      <c r="BR415" s="24">
        <v>22505</v>
      </c>
      <c r="BS415" s="30">
        <f t="shared" si="335"/>
        <v>22505</v>
      </c>
      <c r="BT415" s="30">
        <v>0</v>
      </c>
      <c r="BU415" s="43">
        <v>42672</v>
      </c>
      <c r="BW415">
        <f t="shared" ref="BW415" si="397">SUM(BR404:BR415)</f>
        <v>201181</v>
      </c>
      <c r="BX415" s="25">
        <f t="shared" ref="BX415" si="398">(BW415/BW403)-1</f>
        <v>4.7806793679232573E-2</v>
      </c>
      <c r="BY415" s="44">
        <v>4853</v>
      </c>
      <c r="BZ415" s="39">
        <f t="shared" ref="BZ415" si="399">BR415-BY415</f>
        <v>17652</v>
      </c>
      <c r="CA415" s="39">
        <f t="shared" ref="CA415" si="400">SUM(BZ404:BZ415)</f>
        <v>107328</v>
      </c>
      <c r="CD415">
        <f t="shared" ref="CD415" si="401">SUM(H404:H415)</f>
        <v>40923</v>
      </c>
      <c r="CE415">
        <f t="shared" ref="CE415" si="402">SUM(AN404:AN415)</f>
        <v>22172</v>
      </c>
      <c r="CF415">
        <f t="shared" ref="CF415" si="403">SUM(AT404:AT415)</f>
        <v>11456</v>
      </c>
      <c r="CG415">
        <f t="shared" ref="CG415" si="404">SUM(F404:F415)</f>
        <v>8742</v>
      </c>
      <c r="CH415">
        <f t="shared" ref="CH415" si="405">SUM(O404:O415)</f>
        <v>7233</v>
      </c>
      <c r="CZ415" s="88">
        <v>42644</v>
      </c>
      <c r="DA415" s="6">
        <f t="shared" si="394"/>
        <v>15736.611111111111</v>
      </c>
      <c r="DB415" s="6">
        <f t="shared" si="395"/>
        <v>16765.083333333332</v>
      </c>
      <c r="DC415" s="90">
        <f t="shared" si="396"/>
        <v>22505</v>
      </c>
    </row>
    <row r="416" spans="2:107" x14ac:dyDescent="0.3">
      <c r="B416" s="63">
        <v>42675</v>
      </c>
      <c r="C416" t="s">
        <v>441</v>
      </c>
      <c r="D416">
        <v>55</v>
      </c>
      <c r="E416">
        <v>263</v>
      </c>
      <c r="F416">
        <v>515</v>
      </c>
      <c r="G416">
        <v>66</v>
      </c>
      <c r="H416">
        <v>2515</v>
      </c>
      <c r="I416">
        <v>342</v>
      </c>
      <c r="J416">
        <v>50</v>
      </c>
      <c r="K416">
        <v>16</v>
      </c>
      <c r="L416">
        <v>450</v>
      </c>
      <c r="M416">
        <v>214</v>
      </c>
      <c r="N416">
        <v>206</v>
      </c>
      <c r="O416">
        <v>405</v>
      </c>
      <c r="P416">
        <v>292</v>
      </c>
      <c r="Q416">
        <v>112</v>
      </c>
      <c r="R416">
        <v>100</v>
      </c>
      <c r="S416">
        <v>85</v>
      </c>
      <c r="T416">
        <v>44</v>
      </c>
      <c r="U416">
        <v>91</v>
      </c>
      <c r="V416">
        <v>27</v>
      </c>
      <c r="W416">
        <v>109</v>
      </c>
      <c r="X416">
        <v>118</v>
      </c>
      <c r="Y416">
        <v>175</v>
      </c>
      <c r="Z416">
        <v>173</v>
      </c>
      <c r="AA416">
        <v>30</v>
      </c>
      <c r="AB416">
        <v>152</v>
      </c>
      <c r="AC416">
        <v>196</v>
      </c>
      <c r="AD416">
        <v>54</v>
      </c>
      <c r="AE416">
        <v>302</v>
      </c>
      <c r="AF416">
        <v>23</v>
      </c>
      <c r="AG416">
        <v>127</v>
      </c>
      <c r="AH416">
        <v>104</v>
      </c>
      <c r="AI416">
        <v>269</v>
      </c>
      <c r="AJ416">
        <v>198</v>
      </c>
      <c r="AK416">
        <v>68</v>
      </c>
      <c r="AL416">
        <v>167</v>
      </c>
      <c r="AM416">
        <v>112</v>
      </c>
      <c r="AN416">
        <v>1221</v>
      </c>
      <c r="AO416">
        <v>165</v>
      </c>
      <c r="AP416">
        <v>15</v>
      </c>
      <c r="AQ416">
        <v>90</v>
      </c>
      <c r="AR416">
        <v>31</v>
      </c>
      <c r="AS416">
        <v>139</v>
      </c>
      <c r="AT416">
        <v>687</v>
      </c>
      <c r="AU416">
        <v>217</v>
      </c>
      <c r="AV416">
        <v>19</v>
      </c>
      <c r="AW416">
        <v>215</v>
      </c>
      <c r="AX416">
        <v>0</v>
      </c>
      <c r="AY416">
        <v>18</v>
      </c>
      <c r="AZ416">
        <v>115</v>
      </c>
      <c r="BA416">
        <v>63</v>
      </c>
      <c r="BB416">
        <v>33</v>
      </c>
      <c r="BC416">
        <v>9</v>
      </c>
      <c r="BD416">
        <v>96</v>
      </c>
      <c r="BE416">
        <v>0</v>
      </c>
      <c r="BF416">
        <v>0</v>
      </c>
      <c r="BG416">
        <v>0</v>
      </c>
      <c r="BH416">
        <v>1</v>
      </c>
      <c r="BI416">
        <v>34</v>
      </c>
      <c r="BJ416">
        <v>0</v>
      </c>
      <c r="BK416">
        <v>6</v>
      </c>
      <c r="BL416">
        <v>0</v>
      </c>
      <c r="BM416">
        <v>0</v>
      </c>
      <c r="BN416">
        <v>0</v>
      </c>
      <c r="BO416" s="30">
        <f t="shared" si="314"/>
        <v>146</v>
      </c>
      <c r="BP416">
        <v>82</v>
      </c>
      <c r="BQ416" s="30">
        <f t="shared" si="315"/>
        <v>723</v>
      </c>
      <c r="BR416" s="24">
        <v>12204</v>
      </c>
      <c r="BS416" s="30">
        <f t="shared" si="335"/>
        <v>12204</v>
      </c>
      <c r="BT416" s="30">
        <v>0</v>
      </c>
      <c r="BU416" s="43">
        <v>42700</v>
      </c>
      <c r="BW416">
        <f t="shared" ref="BW416" si="406">SUM(BR405:BR416)</f>
        <v>199888</v>
      </c>
      <c r="BX416" s="25">
        <f t="shared" ref="BX416" si="407">(BW416/BW404)-1</f>
        <v>4.8284831734677347E-2</v>
      </c>
      <c r="BY416" s="44">
        <v>2082</v>
      </c>
      <c r="BZ416" s="39">
        <f t="shared" ref="BZ416" si="408">BR416-BY416</f>
        <v>10122</v>
      </c>
      <c r="CA416" s="39">
        <f t="shared" ref="CA416" si="409">SUM(BZ405:BZ416)</f>
        <v>106491</v>
      </c>
      <c r="CD416">
        <f t="shared" ref="CD416" si="410">SUM(H405:H416)</f>
        <v>40817</v>
      </c>
      <c r="CE416">
        <f t="shared" ref="CE416" si="411">SUM(AN405:AN416)</f>
        <v>21818</v>
      </c>
      <c r="CF416">
        <f t="shared" ref="CF416" si="412">SUM(AT405:AT416)</f>
        <v>11459</v>
      </c>
      <c r="CG416">
        <f t="shared" ref="CG416" si="413">SUM(F405:F416)</f>
        <v>8685</v>
      </c>
      <c r="CH416">
        <f t="shared" ref="CH416" si="414">SUM(O405:O416)</f>
        <v>7101</v>
      </c>
      <c r="CZ416" s="88">
        <v>42675</v>
      </c>
      <c r="DA416" s="6">
        <f t="shared" si="394"/>
        <v>15693.75</v>
      </c>
      <c r="DB416" s="6">
        <f t="shared" si="395"/>
        <v>16657.333333333332</v>
      </c>
      <c r="DC416" s="90">
        <f t="shared" si="396"/>
        <v>12204</v>
      </c>
    </row>
    <row r="417" spans="2:107" x14ac:dyDescent="0.3">
      <c r="B417" s="63">
        <v>42705</v>
      </c>
      <c r="C417" t="s">
        <v>442</v>
      </c>
      <c r="D417">
        <v>72</v>
      </c>
      <c r="E417">
        <v>301</v>
      </c>
      <c r="F417">
        <v>593</v>
      </c>
      <c r="G417">
        <v>76</v>
      </c>
      <c r="H417">
        <v>2932</v>
      </c>
      <c r="I417">
        <v>445</v>
      </c>
      <c r="J417">
        <v>55</v>
      </c>
      <c r="K417">
        <v>17</v>
      </c>
      <c r="L417">
        <v>545</v>
      </c>
      <c r="M417">
        <v>287</v>
      </c>
      <c r="N417">
        <v>229</v>
      </c>
      <c r="O417">
        <v>535</v>
      </c>
      <c r="P417">
        <v>360</v>
      </c>
      <c r="Q417">
        <v>109</v>
      </c>
      <c r="R417">
        <v>87</v>
      </c>
      <c r="S417">
        <v>87</v>
      </c>
      <c r="T417">
        <v>61</v>
      </c>
      <c r="U417">
        <v>109</v>
      </c>
      <c r="V417">
        <v>29</v>
      </c>
      <c r="W417">
        <v>154</v>
      </c>
      <c r="X417">
        <v>126</v>
      </c>
      <c r="Y417">
        <v>213</v>
      </c>
      <c r="Z417">
        <v>184</v>
      </c>
      <c r="AA417">
        <v>35</v>
      </c>
      <c r="AB417">
        <v>166</v>
      </c>
      <c r="AC417">
        <v>250</v>
      </c>
      <c r="AD417">
        <v>59</v>
      </c>
      <c r="AE417">
        <v>330</v>
      </c>
      <c r="AF417">
        <v>51</v>
      </c>
      <c r="AG417">
        <v>152</v>
      </c>
      <c r="AH417">
        <v>110</v>
      </c>
      <c r="AI417">
        <v>306</v>
      </c>
      <c r="AJ417">
        <v>268</v>
      </c>
      <c r="AK417">
        <v>77</v>
      </c>
      <c r="AL417">
        <v>210</v>
      </c>
      <c r="AM417">
        <v>139</v>
      </c>
      <c r="AN417">
        <v>1546</v>
      </c>
      <c r="AO417">
        <v>192</v>
      </c>
      <c r="AP417">
        <v>22</v>
      </c>
      <c r="AQ417">
        <v>107</v>
      </c>
      <c r="AR417">
        <v>40</v>
      </c>
      <c r="AS417">
        <v>125</v>
      </c>
      <c r="AT417">
        <v>853</v>
      </c>
      <c r="AU417">
        <v>242</v>
      </c>
      <c r="AV417">
        <v>32</v>
      </c>
      <c r="AW417">
        <v>300</v>
      </c>
      <c r="AX417">
        <v>3</v>
      </c>
      <c r="AY417">
        <v>20</v>
      </c>
      <c r="AZ417">
        <v>133</v>
      </c>
      <c r="BA417">
        <v>68</v>
      </c>
      <c r="BB417">
        <v>33</v>
      </c>
      <c r="BC417">
        <v>16</v>
      </c>
      <c r="BD417">
        <v>94</v>
      </c>
      <c r="BE417">
        <v>0</v>
      </c>
      <c r="BF417">
        <v>0</v>
      </c>
      <c r="BG417">
        <v>0</v>
      </c>
      <c r="BH417">
        <v>2</v>
      </c>
      <c r="BI417">
        <v>33</v>
      </c>
      <c r="BJ417">
        <v>0</v>
      </c>
      <c r="BK417">
        <v>8</v>
      </c>
      <c r="BL417">
        <v>0</v>
      </c>
      <c r="BM417">
        <v>0</v>
      </c>
      <c r="BN417">
        <v>0</v>
      </c>
      <c r="BO417" s="30">
        <f t="shared" si="314"/>
        <v>153</v>
      </c>
      <c r="BP417">
        <v>119</v>
      </c>
      <c r="BQ417" s="30">
        <f t="shared" si="315"/>
        <v>768</v>
      </c>
      <c r="BR417" s="24">
        <v>14515</v>
      </c>
      <c r="BS417" s="30">
        <f t="shared" si="335"/>
        <v>14515</v>
      </c>
      <c r="BT417" s="30">
        <v>0</v>
      </c>
      <c r="BU417" s="43">
        <v>42735</v>
      </c>
      <c r="BW417">
        <f t="shared" ref="BW417" si="415">SUM(BR406:BR417)</f>
        <v>202304</v>
      </c>
      <c r="BX417" s="25">
        <f t="shared" ref="BX417" si="416">(BW417/BW405)-1</f>
        <v>5.4792877812247509E-2</v>
      </c>
      <c r="BY417" s="44">
        <v>5703</v>
      </c>
      <c r="BZ417" s="39">
        <f t="shared" ref="BZ417" si="417">BR417-BY417</f>
        <v>8812</v>
      </c>
      <c r="CA417" s="39">
        <f t="shared" ref="CA417" si="418">SUM(BZ406:BZ417)</f>
        <v>105128</v>
      </c>
      <c r="CD417">
        <f t="shared" ref="CD417" si="419">SUM(H406:H417)</f>
        <v>41311</v>
      </c>
      <c r="CE417">
        <f t="shared" ref="CE417" si="420">SUM(AN406:AN417)</f>
        <v>21815</v>
      </c>
      <c r="CF417">
        <f t="shared" ref="CF417" si="421">SUM(AT406:AT417)</f>
        <v>11681</v>
      </c>
      <c r="CG417">
        <f t="shared" ref="CG417" si="422">SUM(F406:F417)</f>
        <v>8783</v>
      </c>
      <c r="CH417">
        <f t="shared" ref="CH417" si="423">SUM(O406:O417)</f>
        <v>7203</v>
      </c>
      <c r="CZ417" s="88">
        <v>42705</v>
      </c>
      <c r="DA417" s="6">
        <f t="shared" ref="DA417" si="424">AVERAGE(BS382:BS417)</f>
        <v>15816.694444444445</v>
      </c>
      <c r="DB417" s="6">
        <f t="shared" ref="DB417" si="425">AVERAGE(BS406:BS417)</f>
        <v>16858.666666666668</v>
      </c>
      <c r="DC417" s="90">
        <f t="shared" si="396"/>
        <v>14515</v>
      </c>
    </row>
    <row r="418" spans="2:107" x14ac:dyDescent="0.3">
      <c r="B418" s="63">
        <v>42736</v>
      </c>
      <c r="C418" t="s">
        <v>443</v>
      </c>
      <c r="D418">
        <v>73</v>
      </c>
      <c r="E418">
        <v>249</v>
      </c>
      <c r="F418">
        <v>552</v>
      </c>
      <c r="G418">
        <v>47</v>
      </c>
      <c r="H418">
        <v>2724</v>
      </c>
      <c r="I418">
        <v>361</v>
      </c>
      <c r="J418">
        <v>74</v>
      </c>
      <c r="K418">
        <v>17</v>
      </c>
      <c r="L418">
        <v>533</v>
      </c>
      <c r="M418">
        <v>264</v>
      </c>
      <c r="N418">
        <v>218</v>
      </c>
      <c r="O418">
        <v>442</v>
      </c>
      <c r="P418">
        <v>332</v>
      </c>
      <c r="Q418">
        <v>107</v>
      </c>
      <c r="R418">
        <v>83</v>
      </c>
      <c r="S418">
        <v>101</v>
      </c>
      <c r="T418">
        <v>55</v>
      </c>
      <c r="U418">
        <v>73</v>
      </c>
      <c r="V418">
        <v>22</v>
      </c>
      <c r="W418">
        <v>126</v>
      </c>
      <c r="X418">
        <v>127</v>
      </c>
      <c r="Y418">
        <v>193</v>
      </c>
      <c r="Z418">
        <v>143</v>
      </c>
      <c r="AA418">
        <v>39</v>
      </c>
      <c r="AB418">
        <v>144</v>
      </c>
      <c r="AC418">
        <v>182</v>
      </c>
      <c r="AD418">
        <v>53</v>
      </c>
      <c r="AE418">
        <v>275</v>
      </c>
      <c r="AF418">
        <v>31</v>
      </c>
      <c r="AG418">
        <v>140</v>
      </c>
      <c r="AH418">
        <v>106</v>
      </c>
      <c r="AI418">
        <v>289</v>
      </c>
      <c r="AJ418">
        <v>216</v>
      </c>
      <c r="AK418">
        <v>60</v>
      </c>
      <c r="AL418">
        <v>187</v>
      </c>
      <c r="AM418">
        <v>99</v>
      </c>
      <c r="AN418">
        <v>1384</v>
      </c>
      <c r="AO418">
        <v>162</v>
      </c>
      <c r="AP418">
        <v>16</v>
      </c>
      <c r="AQ418">
        <v>85</v>
      </c>
      <c r="AR418">
        <v>35</v>
      </c>
      <c r="AS418">
        <v>137</v>
      </c>
      <c r="AT418">
        <v>793</v>
      </c>
      <c r="AU418">
        <v>223</v>
      </c>
      <c r="AV418">
        <v>9</v>
      </c>
      <c r="AW418">
        <v>221</v>
      </c>
      <c r="AX418">
        <v>1</v>
      </c>
      <c r="AY418">
        <v>24</v>
      </c>
      <c r="AZ418">
        <v>114</v>
      </c>
      <c r="BA418">
        <v>50</v>
      </c>
      <c r="BB418">
        <v>25</v>
      </c>
      <c r="BC418">
        <v>5</v>
      </c>
      <c r="BD418">
        <v>76</v>
      </c>
      <c r="BE418">
        <v>0</v>
      </c>
      <c r="BF418">
        <v>0</v>
      </c>
      <c r="BG418">
        <v>0</v>
      </c>
      <c r="BH418">
        <v>0</v>
      </c>
      <c r="BI418">
        <v>25</v>
      </c>
      <c r="BJ418">
        <v>0</v>
      </c>
      <c r="BK418">
        <v>8</v>
      </c>
      <c r="BL418">
        <v>2</v>
      </c>
      <c r="BM418">
        <v>0</v>
      </c>
      <c r="BN418">
        <v>0</v>
      </c>
      <c r="BO418" s="30">
        <f t="shared" si="314"/>
        <v>116</v>
      </c>
      <c r="BP418">
        <v>93</v>
      </c>
      <c r="BQ418" s="30">
        <f t="shared" si="315"/>
        <v>748</v>
      </c>
      <c r="BR418" s="24">
        <v>12973</v>
      </c>
      <c r="BS418" s="30">
        <f t="shared" si="335"/>
        <v>12973</v>
      </c>
      <c r="BT418" s="30">
        <v>0</v>
      </c>
      <c r="BU418" s="43">
        <v>42763</v>
      </c>
      <c r="BW418">
        <f t="shared" ref="BW418" si="426">SUM(BR407:BR418)</f>
        <v>197977</v>
      </c>
      <c r="BX418" s="25">
        <f t="shared" ref="BX418" si="427">(BW418/BW406)-1</f>
        <v>2.5086469357745056E-2</v>
      </c>
      <c r="BY418" s="44">
        <v>4689</v>
      </c>
      <c r="BZ418" s="39">
        <f t="shared" ref="BZ418" si="428">BR418-BY418</f>
        <v>8284</v>
      </c>
      <c r="CA418" s="39">
        <f t="shared" ref="CA418" si="429">SUM(BZ407:BZ418)</f>
        <v>98714</v>
      </c>
      <c r="CD418">
        <f t="shared" ref="CD418" si="430">SUM(H407:H418)</f>
        <v>40543</v>
      </c>
      <c r="CE418">
        <f t="shared" ref="CE418" si="431">SUM(AN407:AN418)</f>
        <v>21029</v>
      </c>
      <c r="CF418">
        <f t="shared" ref="CF418" si="432">SUM(AT407:AT418)</f>
        <v>11524</v>
      </c>
      <c r="CG418">
        <f t="shared" ref="CG418" si="433">SUM(F407:F418)</f>
        <v>8609</v>
      </c>
      <c r="CH418">
        <f t="shared" ref="CH418" si="434">SUM(O407:O418)</f>
        <v>6982</v>
      </c>
      <c r="CZ418" s="88">
        <v>42736</v>
      </c>
      <c r="DA418" s="6">
        <f t="shared" ref="DA418" si="435">AVERAGE(BS383:BS418)</f>
        <v>15842.027777777777</v>
      </c>
      <c r="DB418" s="6">
        <f t="shared" ref="DB418" si="436">AVERAGE(BS407:BS418)</f>
        <v>16498.083333333332</v>
      </c>
      <c r="DC418" s="90">
        <f t="shared" ref="DC418" si="437">BS418</f>
        <v>12973</v>
      </c>
    </row>
    <row r="419" spans="2:107" x14ac:dyDescent="0.3">
      <c r="B419" s="63">
        <v>42767</v>
      </c>
      <c r="C419" t="s">
        <v>444</v>
      </c>
      <c r="D419">
        <v>89</v>
      </c>
      <c r="E419">
        <v>253</v>
      </c>
      <c r="F419">
        <v>515</v>
      </c>
      <c r="G419">
        <v>68</v>
      </c>
      <c r="H419">
        <v>2570</v>
      </c>
      <c r="I419">
        <v>320</v>
      </c>
      <c r="J419">
        <v>43</v>
      </c>
      <c r="K419">
        <v>8</v>
      </c>
      <c r="L419">
        <v>481</v>
      </c>
      <c r="M419">
        <v>236</v>
      </c>
      <c r="N419">
        <v>200</v>
      </c>
      <c r="O419">
        <v>437</v>
      </c>
      <c r="P419">
        <v>287</v>
      </c>
      <c r="Q419">
        <v>99</v>
      </c>
      <c r="R419">
        <v>91</v>
      </c>
      <c r="S419">
        <v>79</v>
      </c>
      <c r="T419">
        <v>53</v>
      </c>
      <c r="U419">
        <v>64</v>
      </c>
      <c r="V419">
        <v>35</v>
      </c>
      <c r="W419">
        <v>142</v>
      </c>
      <c r="X419">
        <v>124</v>
      </c>
      <c r="Y419">
        <v>195</v>
      </c>
      <c r="Z419">
        <v>115</v>
      </c>
      <c r="AA419">
        <v>30</v>
      </c>
      <c r="AB419">
        <v>149</v>
      </c>
      <c r="AC419">
        <v>182</v>
      </c>
      <c r="AD419">
        <v>38</v>
      </c>
      <c r="AE419">
        <v>312</v>
      </c>
      <c r="AF419">
        <v>30</v>
      </c>
      <c r="AG419">
        <v>135</v>
      </c>
      <c r="AH419">
        <v>98</v>
      </c>
      <c r="AI419">
        <v>270</v>
      </c>
      <c r="AJ419">
        <v>197</v>
      </c>
      <c r="AK419">
        <v>54</v>
      </c>
      <c r="AL419">
        <v>166</v>
      </c>
      <c r="AM419">
        <v>77</v>
      </c>
      <c r="AN419">
        <v>1330</v>
      </c>
      <c r="AO419">
        <v>185</v>
      </c>
      <c r="AP419">
        <v>18</v>
      </c>
      <c r="AQ419">
        <v>100</v>
      </c>
      <c r="AR419">
        <v>30</v>
      </c>
      <c r="AS419">
        <v>134</v>
      </c>
      <c r="AT419">
        <v>718</v>
      </c>
      <c r="AU419">
        <v>188</v>
      </c>
      <c r="AV419">
        <v>15</v>
      </c>
      <c r="AW419">
        <v>244</v>
      </c>
      <c r="AX419">
        <v>2</v>
      </c>
      <c r="AY419">
        <v>18</v>
      </c>
      <c r="AZ419">
        <v>127</v>
      </c>
      <c r="BA419">
        <v>53</v>
      </c>
      <c r="BB419">
        <v>30</v>
      </c>
      <c r="BC419">
        <v>8</v>
      </c>
      <c r="BD419">
        <v>81</v>
      </c>
      <c r="BE419">
        <v>0</v>
      </c>
      <c r="BF419">
        <v>0</v>
      </c>
      <c r="BG419">
        <v>0</v>
      </c>
      <c r="BH419">
        <v>0</v>
      </c>
      <c r="BI419">
        <v>36</v>
      </c>
      <c r="BJ419">
        <v>0</v>
      </c>
      <c r="BK419">
        <v>6</v>
      </c>
      <c r="BL419">
        <v>2</v>
      </c>
      <c r="BM419">
        <v>0</v>
      </c>
      <c r="BN419">
        <v>0</v>
      </c>
      <c r="BO419" s="30">
        <f t="shared" si="314"/>
        <v>133</v>
      </c>
      <c r="BP419">
        <v>83</v>
      </c>
      <c r="BQ419" s="30">
        <f t="shared" si="315"/>
        <v>763</v>
      </c>
      <c r="BR419" s="24">
        <v>12413</v>
      </c>
      <c r="BS419" s="30">
        <f t="shared" si="335"/>
        <v>12413</v>
      </c>
      <c r="BT419" s="30">
        <v>0</v>
      </c>
      <c r="BU419" s="43">
        <v>42791</v>
      </c>
      <c r="BW419">
        <f t="shared" ref="BW419" si="438">SUM(BR408:BR419)</f>
        <v>195889</v>
      </c>
      <c r="BX419" s="25">
        <f t="shared" ref="BX419" si="439">(BW419/BW407)-1</f>
        <v>8.6660556316489057E-3</v>
      </c>
      <c r="BY419" s="44">
        <v>4665</v>
      </c>
      <c r="BZ419" s="39">
        <f t="shared" ref="BZ419" si="440">BR419-BY419</f>
        <v>7748</v>
      </c>
      <c r="CA419" s="39">
        <f t="shared" ref="CA419" si="441">SUM(BZ408:BZ419)</f>
        <v>95665</v>
      </c>
      <c r="CD419">
        <f t="shared" ref="CD419" si="442">SUM(H408:H419)</f>
        <v>40218</v>
      </c>
      <c r="CE419">
        <f t="shared" ref="CE419" si="443">SUM(AN408:AN419)</f>
        <v>20613</v>
      </c>
      <c r="CF419">
        <f t="shared" ref="CF419" si="444">SUM(AT408:AT419)</f>
        <v>11385</v>
      </c>
      <c r="CG419">
        <f t="shared" ref="CG419" si="445">SUM(F408:F419)</f>
        <v>8416</v>
      </c>
      <c r="CH419">
        <f t="shared" ref="CH419" si="446">SUM(O408:O419)</f>
        <v>6852</v>
      </c>
      <c r="CZ419" s="88">
        <v>42767</v>
      </c>
      <c r="DA419" s="6">
        <f t="shared" ref="DA419" si="447">AVERAGE(BS384:BS419)</f>
        <v>15856.444444444445</v>
      </c>
      <c r="DB419" s="6">
        <f t="shared" ref="DB419" si="448">AVERAGE(BS408:BS419)</f>
        <v>16324.083333333334</v>
      </c>
      <c r="DC419" s="90">
        <f t="shared" ref="DC419:DC421" si="449">BS419</f>
        <v>12413</v>
      </c>
    </row>
    <row r="420" spans="2:107" x14ac:dyDescent="0.3">
      <c r="B420" s="63">
        <v>42795</v>
      </c>
      <c r="C420" t="s">
        <v>445</v>
      </c>
      <c r="D420">
        <v>84</v>
      </c>
      <c r="E420">
        <v>282</v>
      </c>
      <c r="F420">
        <v>606</v>
      </c>
      <c r="G420">
        <v>76</v>
      </c>
      <c r="H420">
        <v>2934</v>
      </c>
      <c r="I420">
        <v>420</v>
      </c>
      <c r="J420">
        <v>44</v>
      </c>
      <c r="K420">
        <v>13</v>
      </c>
      <c r="L420">
        <v>523</v>
      </c>
      <c r="M420">
        <v>309</v>
      </c>
      <c r="N420">
        <v>259</v>
      </c>
      <c r="O420">
        <v>520</v>
      </c>
      <c r="P420">
        <v>325</v>
      </c>
      <c r="Q420">
        <v>123</v>
      </c>
      <c r="R420">
        <v>90</v>
      </c>
      <c r="S420">
        <v>106</v>
      </c>
      <c r="T420">
        <v>62</v>
      </c>
      <c r="U420">
        <v>85</v>
      </c>
      <c r="V420">
        <v>38</v>
      </c>
      <c r="W420">
        <v>93</v>
      </c>
      <c r="X420">
        <v>140</v>
      </c>
      <c r="Y420">
        <v>185</v>
      </c>
      <c r="Z420">
        <v>130</v>
      </c>
      <c r="AA420">
        <v>36</v>
      </c>
      <c r="AB420">
        <v>159</v>
      </c>
      <c r="AC420">
        <v>216</v>
      </c>
      <c r="AD420">
        <v>75</v>
      </c>
      <c r="AE420">
        <v>360</v>
      </c>
      <c r="AF420">
        <v>30</v>
      </c>
      <c r="AG420">
        <v>153</v>
      </c>
      <c r="AH420">
        <v>97</v>
      </c>
      <c r="AI420">
        <v>338</v>
      </c>
      <c r="AJ420">
        <v>220</v>
      </c>
      <c r="AK420">
        <v>69</v>
      </c>
      <c r="AL420">
        <v>189</v>
      </c>
      <c r="AM420">
        <v>102</v>
      </c>
      <c r="AN420">
        <v>1600</v>
      </c>
      <c r="AO420">
        <v>188</v>
      </c>
      <c r="AP420">
        <v>10</v>
      </c>
      <c r="AQ420">
        <v>125</v>
      </c>
      <c r="AR420">
        <v>36</v>
      </c>
      <c r="AS420">
        <v>148</v>
      </c>
      <c r="AT420">
        <v>816</v>
      </c>
      <c r="AU420">
        <v>221</v>
      </c>
      <c r="AV420">
        <v>17</v>
      </c>
      <c r="AW420">
        <v>235</v>
      </c>
      <c r="AX420">
        <v>0</v>
      </c>
      <c r="AY420">
        <v>24</v>
      </c>
      <c r="AZ420">
        <v>133</v>
      </c>
      <c r="BA420">
        <v>63</v>
      </c>
      <c r="BB420">
        <v>36</v>
      </c>
      <c r="BC420">
        <v>13</v>
      </c>
      <c r="BD420">
        <v>71</v>
      </c>
      <c r="BE420">
        <v>0</v>
      </c>
      <c r="BF420">
        <v>0</v>
      </c>
      <c r="BG420">
        <v>0</v>
      </c>
      <c r="BH420">
        <v>2</v>
      </c>
      <c r="BI420">
        <v>23</v>
      </c>
      <c r="BJ420">
        <v>0</v>
      </c>
      <c r="BK420">
        <v>4</v>
      </c>
      <c r="BL420">
        <v>0</v>
      </c>
      <c r="BM420">
        <v>0</v>
      </c>
      <c r="BN420">
        <v>0</v>
      </c>
      <c r="BO420" s="30">
        <f t="shared" si="314"/>
        <v>113</v>
      </c>
      <c r="BP420">
        <v>84</v>
      </c>
      <c r="BQ420" s="30">
        <f t="shared" si="315"/>
        <v>834</v>
      </c>
      <c r="BR420" s="24">
        <v>14174</v>
      </c>
      <c r="BS420" s="30">
        <f t="shared" si="335"/>
        <v>14174</v>
      </c>
      <c r="BT420" s="30">
        <v>0</v>
      </c>
      <c r="BU420" s="43">
        <v>42819</v>
      </c>
      <c r="BW420">
        <f t="shared" ref="BW420" si="450">SUM(BR409:BR420)</f>
        <v>194438</v>
      </c>
      <c r="BX420" s="25">
        <f t="shared" ref="BX420" si="451">(BW420/BW408)-1</f>
        <v>-9.5813446482511111E-3</v>
      </c>
      <c r="BY420" s="44">
        <v>4646</v>
      </c>
      <c r="BZ420" s="39">
        <f t="shared" ref="BZ420" si="452">BR420-BY420</f>
        <v>9528</v>
      </c>
      <c r="CA420" s="39">
        <f t="shared" ref="CA420" si="453">SUM(BZ409:BZ420)</f>
        <v>94980</v>
      </c>
      <c r="CD420">
        <f t="shared" ref="CD420" si="454">SUM(H409:H420)</f>
        <v>40052</v>
      </c>
      <c r="CE420">
        <f t="shared" ref="CE420" si="455">SUM(AN409:AN420)</f>
        <v>20425</v>
      </c>
      <c r="CF420">
        <f t="shared" ref="CF420" si="456">SUM(AT409:AT420)</f>
        <v>11276</v>
      </c>
      <c r="CG420">
        <f t="shared" ref="CG420" si="457">SUM(F409:F420)</f>
        <v>8354</v>
      </c>
      <c r="CH420">
        <f t="shared" ref="CH420" si="458">SUM(O409:O420)</f>
        <v>6775</v>
      </c>
      <c r="CZ420" s="88">
        <v>42795</v>
      </c>
      <c r="DA420" s="6">
        <f t="shared" ref="DA420" si="459">AVERAGE(BS385:BS420)</f>
        <v>15793.527777777777</v>
      </c>
      <c r="DB420" s="6">
        <f t="shared" ref="DB420" si="460">AVERAGE(BS409:BS420)</f>
        <v>16203.166666666666</v>
      </c>
      <c r="DC420" s="90">
        <f t="shared" si="449"/>
        <v>14174</v>
      </c>
    </row>
    <row r="421" spans="2:107" x14ac:dyDescent="0.3">
      <c r="B421" s="63">
        <v>42826</v>
      </c>
      <c r="C421" t="s">
        <v>446</v>
      </c>
      <c r="D421">
        <v>95</v>
      </c>
      <c r="E421">
        <v>342</v>
      </c>
      <c r="F421">
        <v>692</v>
      </c>
      <c r="G421">
        <v>89</v>
      </c>
      <c r="H421">
        <v>3548</v>
      </c>
      <c r="I421">
        <v>494</v>
      </c>
      <c r="J421">
        <v>88</v>
      </c>
      <c r="K421">
        <v>25</v>
      </c>
      <c r="L421">
        <v>715</v>
      </c>
      <c r="M421">
        <v>313</v>
      </c>
      <c r="N421">
        <v>324</v>
      </c>
      <c r="O421">
        <v>615</v>
      </c>
      <c r="P421">
        <v>425</v>
      </c>
      <c r="Q421">
        <v>135</v>
      </c>
      <c r="R421">
        <v>102</v>
      </c>
      <c r="S421">
        <v>120</v>
      </c>
      <c r="T421">
        <v>82</v>
      </c>
      <c r="U421">
        <v>116</v>
      </c>
      <c r="V421">
        <v>44</v>
      </c>
      <c r="W421">
        <v>137</v>
      </c>
      <c r="X421">
        <v>189</v>
      </c>
      <c r="Y421">
        <v>198</v>
      </c>
      <c r="Z421">
        <v>171</v>
      </c>
      <c r="AA421">
        <v>62</v>
      </c>
      <c r="AB421">
        <v>183</v>
      </c>
      <c r="AC421">
        <v>242</v>
      </c>
      <c r="AD421">
        <v>60</v>
      </c>
      <c r="AE421">
        <v>354</v>
      </c>
      <c r="AF421">
        <v>41</v>
      </c>
      <c r="AG421">
        <v>186</v>
      </c>
      <c r="AH421">
        <v>129</v>
      </c>
      <c r="AI421">
        <v>374</v>
      </c>
      <c r="AJ421">
        <v>259</v>
      </c>
      <c r="AK421">
        <v>88</v>
      </c>
      <c r="AL421">
        <v>219</v>
      </c>
      <c r="AM421">
        <v>155</v>
      </c>
      <c r="AN421">
        <v>1873</v>
      </c>
      <c r="AO421">
        <v>224</v>
      </c>
      <c r="AP421">
        <v>14</v>
      </c>
      <c r="AQ421">
        <v>136</v>
      </c>
      <c r="AR421">
        <v>51</v>
      </c>
      <c r="AS421">
        <v>177</v>
      </c>
      <c r="AT421">
        <v>1005</v>
      </c>
      <c r="AU421">
        <v>279</v>
      </c>
      <c r="AV421">
        <v>16</v>
      </c>
      <c r="AW421">
        <v>298</v>
      </c>
      <c r="AX421">
        <v>0</v>
      </c>
      <c r="AY421">
        <v>26</v>
      </c>
      <c r="AZ421">
        <v>170</v>
      </c>
      <c r="BA421">
        <v>77</v>
      </c>
      <c r="BB421">
        <v>41</v>
      </c>
      <c r="BC421">
        <v>8</v>
      </c>
      <c r="BD421">
        <v>99</v>
      </c>
      <c r="BE421">
        <v>0</v>
      </c>
      <c r="BF421">
        <v>0</v>
      </c>
      <c r="BG421">
        <v>0</v>
      </c>
      <c r="BH421">
        <v>0</v>
      </c>
      <c r="BI421">
        <v>30</v>
      </c>
      <c r="BJ421">
        <v>0</v>
      </c>
      <c r="BK421">
        <v>16</v>
      </c>
      <c r="BL421">
        <v>0</v>
      </c>
      <c r="BM421">
        <v>0</v>
      </c>
      <c r="BN421">
        <v>0</v>
      </c>
      <c r="BO421" s="30">
        <f t="shared" si="314"/>
        <v>153</v>
      </c>
      <c r="BP421">
        <v>114</v>
      </c>
      <c r="BQ421" s="30">
        <f t="shared" si="315"/>
        <v>1010</v>
      </c>
      <c r="BR421" s="24">
        <v>17075</v>
      </c>
      <c r="BS421" s="30">
        <f t="shared" si="335"/>
        <v>17075</v>
      </c>
      <c r="BT421" s="30">
        <v>0</v>
      </c>
      <c r="BU421" s="43">
        <v>42854</v>
      </c>
      <c r="BW421">
        <f t="shared" ref="BW421" si="461">SUM(BR410:BR421)</f>
        <v>193335</v>
      </c>
      <c r="BX421" s="25">
        <f t="shared" ref="BX421" si="462">(BW421/BW409)-1</f>
        <v>-3.9915976819136612E-2</v>
      </c>
      <c r="BY421" s="44">
        <v>2663</v>
      </c>
      <c r="BZ421" s="39">
        <f t="shared" ref="BZ421" si="463">BR421-BY421</f>
        <v>14412</v>
      </c>
      <c r="CA421" s="39">
        <f t="shared" ref="CA421" si="464">SUM(BZ410:BZ421)</f>
        <v>97517</v>
      </c>
      <c r="CD421">
        <f t="shared" ref="CD421" si="465">SUM(H410:H421)</f>
        <v>39913</v>
      </c>
      <c r="CE421">
        <f t="shared" ref="CE421" si="466">SUM(AN410:AN421)</f>
        <v>20147</v>
      </c>
      <c r="CF421">
        <f t="shared" ref="CF421" si="467">SUM(AT410:AT421)</f>
        <v>11297</v>
      </c>
      <c r="CG421">
        <f t="shared" ref="CG421" si="468">SUM(F410:F421)</f>
        <v>8218</v>
      </c>
      <c r="CH421">
        <f t="shared" ref="CH421" si="469">SUM(O410:O421)</f>
        <v>6653</v>
      </c>
      <c r="CZ421" s="88">
        <v>42826</v>
      </c>
      <c r="DA421" s="6">
        <f t="shared" ref="DA421" si="470">AVERAGE(BS386:BS421)</f>
        <v>15917.75</v>
      </c>
      <c r="DB421" s="6">
        <f t="shared" ref="DB421" si="471">AVERAGE(BS410:BS421)</f>
        <v>16111.25</v>
      </c>
      <c r="DC421" s="90">
        <f t="shared" si="449"/>
        <v>17075</v>
      </c>
    </row>
    <row r="422" spans="2:107" x14ac:dyDescent="0.3">
      <c r="B422" s="63">
        <v>42856</v>
      </c>
      <c r="C422" t="s">
        <v>447</v>
      </c>
      <c r="D422">
        <v>65</v>
      </c>
      <c r="E422">
        <v>264</v>
      </c>
      <c r="F422">
        <v>573</v>
      </c>
      <c r="G422">
        <v>61</v>
      </c>
      <c r="H422">
        <v>2602</v>
      </c>
      <c r="I422">
        <v>431</v>
      </c>
      <c r="J422">
        <v>66</v>
      </c>
      <c r="K422">
        <v>16</v>
      </c>
      <c r="L422">
        <v>499</v>
      </c>
      <c r="M422">
        <v>285</v>
      </c>
      <c r="N422">
        <v>247</v>
      </c>
      <c r="O422">
        <v>434</v>
      </c>
      <c r="P422">
        <v>306</v>
      </c>
      <c r="Q422">
        <v>96</v>
      </c>
      <c r="R422">
        <v>85</v>
      </c>
      <c r="S422">
        <v>98</v>
      </c>
      <c r="T422">
        <v>57</v>
      </c>
      <c r="U422">
        <v>75</v>
      </c>
      <c r="V422">
        <v>31</v>
      </c>
      <c r="W422">
        <v>117</v>
      </c>
      <c r="X422">
        <v>117</v>
      </c>
      <c r="Y422">
        <v>217</v>
      </c>
      <c r="Z422">
        <v>150</v>
      </c>
      <c r="AA422">
        <v>36</v>
      </c>
      <c r="AB422">
        <v>142</v>
      </c>
      <c r="AC422">
        <v>212</v>
      </c>
      <c r="AD422">
        <v>67</v>
      </c>
      <c r="AE422">
        <v>305</v>
      </c>
      <c r="AF422">
        <v>34</v>
      </c>
      <c r="AG422">
        <v>137</v>
      </c>
      <c r="AH422">
        <v>114</v>
      </c>
      <c r="AI422">
        <v>318</v>
      </c>
      <c r="AJ422">
        <v>209</v>
      </c>
      <c r="AK422">
        <v>72</v>
      </c>
      <c r="AL422">
        <v>155</v>
      </c>
      <c r="AM422">
        <v>94</v>
      </c>
      <c r="AN422">
        <v>1305</v>
      </c>
      <c r="AO422">
        <v>166</v>
      </c>
      <c r="AP422">
        <v>10</v>
      </c>
      <c r="AQ422">
        <v>95</v>
      </c>
      <c r="AR422">
        <v>47</v>
      </c>
      <c r="AS422">
        <v>174</v>
      </c>
      <c r="AT422">
        <v>727</v>
      </c>
      <c r="AU422">
        <v>239</v>
      </c>
      <c r="AV422">
        <v>14</v>
      </c>
      <c r="AW422">
        <v>210</v>
      </c>
      <c r="AX422">
        <v>0</v>
      </c>
      <c r="AY422">
        <v>8</v>
      </c>
      <c r="AZ422">
        <v>161</v>
      </c>
      <c r="BA422">
        <v>45</v>
      </c>
      <c r="BB422">
        <v>32</v>
      </c>
      <c r="BC422">
        <v>4</v>
      </c>
      <c r="BD422">
        <v>51</v>
      </c>
      <c r="BE422">
        <v>0</v>
      </c>
      <c r="BF422">
        <v>0</v>
      </c>
      <c r="BG422">
        <v>0</v>
      </c>
      <c r="BH422">
        <v>0</v>
      </c>
      <c r="BI422">
        <v>28</v>
      </c>
      <c r="BJ422">
        <v>0</v>
      </c>
      <c r="BK422">
        <v>9</v>
      </c>
      <c r="BL422">
        <v>0</v>
      </c>
      <c r="BM422">
        <v>0</v>
      </c>
      <c r="BN422">
        <v>0</v>
      </c>
      <c r="BO422" s="30">
        <f t="shared" si="314"/>
        <v>92</v>
      </c>
      <c r="BP422">
        <v>50</v>
      </c>
      <c r="BQ422" s="30">
        <f t="shared" si="315"/>
        <v>735</v>
      </c>
      <c r="BR422" s="24">
        <v>12897</v>
      </c>
      <c r="BS422" s="30">
        <f t="shared" si="335"/>
        <v>12897</v>
      </c>
      <c r="BT422" s="30">
        <v>0</v>
      </c>
      <c r="BU422" s="43">
        <v>42882</v>
      </c>
      <c r="BW422">
        <f t="shared" ref="BW422" si="472">SUM(BR411:BR422)</f>
        <v>192430</v>
      </c>
      <c r="BX422" s="25">
        <f t="shared" ref="BX422" si="473">(BW422/BW410)-1</f>
        <v>-3.0579345088161181E-2</v>
      </c>
      <c r="BY422" s="44">
        <v>1445</v>
      </c>
      <c r="BZ422" s="39">
        <f t="shared" ref="BZ422" si="474">BR422-BY422</f>
        <v>11452</v>
      </c>
      <c r="CA422" s="39">
        <f t="shared" ref="CA422" si="475">SUM(BZ411:BZ422)</f>
        <v>109223</v>
      </c>
      <c r="CD422">
        <f t="shared" ref="CD422" si="476">SUM(H411:H422)</f>
        <v>39695</v>
      </c>
      <c r="CE422">
        <f t="shared" ref="CE422" si="477">SUM(AN411:AN422)</f>
        <v>19910</v>
      </c>
      <c r="CF422">
        <f t="shared" ref="CF422" si="478">SUM(AT411:AT422)</f>
        <v>11265</v>
      </c>
      <c r="CG422">
        <f t="shared" ref="CG422" si="479">SUM(F411:F422)</f>
        <v>8196</v>
      </c>
      <c r="CH422">
        <f t="shared" ref="CH422" si="480">SUM(O411:O422)</f>
        <v>6552</v>
      </c>
      <c r="CZ422" s="88">
        <v>42856</v>
      </c>
      <c r="DA422" s="6">
        <f t="shared" ref="DA422:DA424" si="481">AVERAGE(BS387:BS422)</f>
        <v>15848.083333333334</v>
      </c>
      <c r="DB422" s="6">
        <f t="shared" ref="DB422:DB424" si="482">AVERAGE(BS411:BS422)</f>
        <v>16035.833333333334</v>
      </c>
      <c r="DC422" s="90">
        <f t="shared" ref="DC422:DC424" si="483">BS422</f>
        <v>12897</v>
      </c>
    </row>
    <row r="423" spans="2:107" x14ac:dyDescent="0.3">
      <c r="B423" s="63">
        <v>42887</v>
      </c>
      <c r="C423" t="s">
        <v>448</v>
      </c>
      <c r="D423">
        <v>77</v>
      </c>
      <c r="E423">
        <v>263</v>
      </c>
      <c r="F423">
        <v>583</v>
      </c>
      <c r="G423">
        <v>66</v>
      </c>
      <c r="H423">
        <v>2811</v>
      </c>
      <c r="I423">
        <v>406</v>
      </c>
      <c r="J423">
        <v>60</v>
      </c>
      <c r="K423">
        <v>15</v>
      </c>
      <c r="L423">
        <v>522</v>
      </c>
      <c r="M423">
        <v>259</v>
      </c>
      <c r="N423">
        <v>246</v>
      </c>
      <c r="O423">
        <v>456</v>
      </c>
      <c r="P423">
        <v>321</v>
      </c>
      <c r="Q423">
        <v>127</v>
      </c>
      <c r="R423">
        <v>79</v>
      </c>
      <c r="S423">
        <v>112</v>
      </c>
      <c r="T423">
        <v>59</v>
      </c>
      <c r="U423">
        <v>82</v>
      </c>
      <c r="V423">
        <v>24</v>
      </c>
      <c r="W423">
        <v>115</v>
      </c>
      <c r="X423">
        <v>161</v>
      </c>
      <c r="Y423">
        <v>227</v>
      </c>
      <c r="Z423">
        <v>162</v>
      </c>
      <c r="AA423">
        <v>34</v>
      </c>
      <c r="AB423">
        <v>147</v>
      </c>
      <c r="AC423">
        <v>205</v>
      </c>
      <c r="AD423">
        <v>66</v>
      </c>
      <c r="AE423">
        <v>308</v>
      </c>
      <c r="AF423">
        <v>30</v>
      </c>
      <c r="AG423">
        <v>173</v>
      </c>
      <c r="AH423">
        <v>137</v>
      </c>
      <c r="AI423">
        <v>324</v>
      </c>
      <c r="AJ423">
        <v>221</v>
      </c>
      <c r="AK423">
        <v>70</v>
      </c>
      <c r="AL423">
        <v>190</v>
      </c>
      <c r="AM423">
        <v>124</v>
      </c>
      <c r="AN423">
        <v>1352</v>
      </c>
      <c r="AO423">
        <v>215</v>
      </c>
      <c r="AP423">
        <v>20</v>
      </c>
      <c r="AQ423">
        <v>106</v>
      </c>
      <c r="AR423">
        <v>49</v>
      </c>
      <c r="AS423">
        <v>145</v>
      </c>
      <c r="AT423">
        <v>827</v>
      </c>
      <c r="AU423">
        <v>254</v>
      </c>
      <c r="AV423">
        <v>20</v>
      </c>
      <c r="AW423">
        <v>289</v>
      </c>
      <c r="AX423">
        <v>1</v>
      </c>
      <c r="AY423">
        <v>16</v>
      </c>
      <c r="AZ423">
        <v>146</v>
      </c>
      <c r="BA423">
        <v>56</v>
      </c>
      <c r="BB423">
        <v>43</v>
      </c>
      <c r="BC423">
        <v>7</v>
      </c>
      <c r="BD423">
        <v>86</v>
      </c>
      <c r="BE423">
        <v>0</v>
      </c>
      <c r="BF423">
        <v>0</v>
      </c>
      <c r="BG423">
        <v>0</v>
      </c>
      <c r="BH423">
        <v>1</v>
      </c>
      <c r="BI423">
        <v>31</v>
      </c>
      <c r="BJ423">
        <v>0</v>
      </c>
      <c r="BK423">
        <v>5</v>
      </c>
      <c r="BL423">
        <v>0</v>
      </c>
      <c r="BM423">
        <v>0</v>
      </c>
      <c r="BN423">
        <v>0</v>
      </c>
      <c r="BO423" s="30">
        <f t="shared" si="314"/>
        <v>130</v>
      </c>
      <c r="BP423">
        <v>66</v>
      </c>
      <c r="BQ423" s="30">
        <f t="shared" si="315"/>
        <v>622</v>
      </c>
      <c r="BR423" s="24">
        <v>13619</v>
      </c>
      <c r="BS423" s="30">
        <f t="shared" si="335"/>
        <v>13619</v>
      </c>
      <c r="BT423" s="30">
        <v>0</v>
      </c>
      <c r="BU423" s="43">
        <v>42910</v>
      </c>
      <c r="BW423">
        <f t="shared" ref="BW423" si="484">SUM(BR412:BR423)</f>
        <v>190298</v>
      </c>
      <c r="BX423" s="25">
        <f t="shared" ref="BX423" si="485">(BW423/BW411)-1</f>
        <v>-4.2492062613526005E-2</v>
      </c>
      <c r="BY423" s="44">
        <v>2694</v>
      </c>
      <c r="BZ423" s="39">
        <f t="shared" ref="BZ423" si="486">BR423-BY423</f>
        <v>10925</v>
      </c>
      <c r="CA423" s="39">
        <f t="shared" ref="CA423" si="487">SUM(BZ412:BZ423)</f>
        <v>123351</v>
      </c>
      <c r="CD423">
        <f t="shared" ref="CD423" si="488">SUM(H412:H423)</f>
        <v>39177</v>
      </c>
      <c r="CE423">
        <f t="shared" ref="CE423" si="489">SUM(AN412:AN423)</f>
        <v>19650</v>
      </c>
      <c r="CF423">
        <f t="shared" ref="CF423" si="490">SUM(AT412:AT423)</f>
        <v>11225</v>
      </c>
      <c r="CG423">
        <f t="shared" ref="CG423" si="491">SUM(F412:F423)</f>
        <v>8034</v>
      </c>
      <c r="CH423">
        <f t="shared" ref="CH423" si="492">SUM(O412:O423)</f>
        <v>6500</v>
      </c>
      <c r="CZ423" s="88">
        <v>42887</v>
      </c>
      <c r="DA423" s="6">
        <f t="shared" si="481"/>
        <v>15826.944444444445</v>
      </c>
      <c r="DB423" s="6">
        <f t="shared" si="482"/>
        <v>15858.166666666666</v>
      </c>
      <c r="DC423" s="90">
        <f t="shared" si="483"/>
        <v>13619</v>
      </c>
    </row>
    <row r="424" spans="2:107" x14ac:dyDescent="0.3">
      <c r="B424" s="63">
        <v>42917</v>
      </c>
      <c r="C424" t="s">
        <v>462</v>
      </c>
      <c r="D424">
        <v>112</v>
      </c>
      <c r="E424">
        <v>340</v>
      </c>
      <c r="F424">
        <v>860</v>
      </c>
      <c r="G424">
        <v>95</v>
      </c>
      <c r="H424">
        <v>4426</v>
      </c>
      <c r="I424">
        <v>620</v>
      </c>
      <c r="J424">
        <v>104</v>
      </c>
      <c r="K424">
        <v>33</v>
      </c>
      <c r="L424">
        <v>751</v>
      </c>
      <c r="M424">
        <v>391</v>
      </c>
      <c r="N424">
        <v>341</v>
      </c>
      <c r="O424">
        <v>628</v>
      </c>
      <c r="P424">
        <v>553</v>
      </c>
      <c r="Q424">
        <v>224</v>
      </c>
      <c r="R424">
        <v>129</v>
      </c>
      <c r="S424">
        <v>153</v>
      </c>
      <c r="T424">
        <v>83</v>
      </c>
      <c r="U424">
        <v>149</v>
      </c>
      <c r="V424">
        <v>44</v>
      </c>
      <c r="W424">
        <v>213</v>
      </c>
      <c r="X424">
        <v>251</v>
      </c>
      <c r="Y424">
        <v>338</v>
      </c>
      <c r="Z424">
        <v>277</v>
      </c>
      <c r="AA424">
        <v>66</v>
      </c>
      <c r="AB424">
        <v>213</v>
      </c>
      <c r="AC424">
        <v>277</v>
      </c>
      <c r="AD424">
        <v>72</v>
      </c>
      <c r="AE424">
        <v>425</v>
      </c>
      <c r="AF424">
        <v>53</v>
      </c>
      <c r="AG424">
        <v>266</v>
      </c>
      <c r="AH424">
        <v>199</v>
      </c>
      <c r="AI424">
        <v>489</v>
      </c>
      <c r="AJ424">
        <v>322</v>
      </c>
      <c r="AK424">
        <v>98</v>
      </c>
      <c r="AL424">
        <v>299</v>
      </c>
      <c r="AM424">
        <v>184</v>
      </c>
      <c r="AN424">
        <v>1951</v>
      </c>
      <c r="AO424">
        <v>339</v>
      </c>
      <c r="AP424">
        <v>29</v>
      </c>
      <c r="AQ424">
        <v>147</v>
      </c>
      <c r="AR424">
        <v>57</v>
      </c>
      <c r="AS424">
        <v>229</v>
      </c>
      <c r="AT424">
        <v>1289</v>
      </c>
      <c r="AU424">
        <v>396</v>
      </c>
      <c r="AV424">
        <v>42</v>
      </c>
      <c r="AW424">
        <v>420</v>
      </c>
      <c r="AX424">
        <v>0</v>
      </c>
      <c r="AY424">
        <v>38</v>
      </c>
      <c r="AZ424">
        <v>247</v>
      </c>
      <c r="BA424">
        <v>79</v>
      </c>
      <c r="BB424">
        <v>82</v>
      </c>
      <c r="BC424">
        <v>16</v>
      </c>
      <c r="BD424">
        <v>122</v>
      </c>
      <c r="BE424">
        <v>0</v>
      </c>
      <c r="BF424">
        <v>0</v>
      </c>
      <c r="BG424">
        <v>0</v>
      </c>
      <c r="BH424">
        <v>1</v>
      </c>
      <c r="BI424">
        <v>35</v>
      </c>
      <c r="BJ424">
        <v>1</v>
      </c>
      <c r="BK424">
        <v>6</v>
      </c>
      <c r="BL424">
        <v>2</v>
      </c>
      <c r="BM424">
        <v>0</v>
      </c>
      <c r="BN424">
        <v>0</v>
      </c>
      <c r="BO424" s="30">
        <f t="shared" si="314"/>
        <v>183</v>
      </c>
      <c r="BP424">
        <v>81</v>
      </c>
      <c r="BQ424" s="30">
        <f t="shared" si="315"/>
        <v>944</v>
      </c>
      <c r="BR424" s="24">
        <v>20631</v>
      </c>
      <c r="BS424" s="30">
        <f t="shared" si="335"/>
        <v>20631</v>
      </c>
      <c r="BT424" s="30">
        <v>0</v>
      </c>
      <c r="BU424" s="43">
        <v>42945</v>
      </c>
      <c r="BW424">
        <f t="shared" ref="BW424" si="493">SUM(BR413:BR424)</f>
        <v>188832</v>
      </c>
      <c r="BX424" s="25">
        <f t="shared" ref="BX424:BX425" si="494">(BW424/BW412)-1</f>
        <v>-7.363091821566814E-2</v>
      </c>
      <c r="BY424" s="44">
        <v>2040</v>
      </c>
      <c r="BZ424" s="39">
        <f t="shared" ref="BZ424:BZ425" si="495">BR424-BY424</f>
        <v>18591</v>
      </c>
      <c r="CA424" s="39">
        <f t="shared" ref="CA424:CA425" si="496">SUM(BZ413:BZ424)</f>
        <v>136058</v>
      </c>
      <c r="CD424">
        <f t="shared" ref="CD424:CD425" si="497">SUM(H413:H424)</f>
        <v>38901</v>
      </c>
      <c r="CE424">
        <f t="shared" ref="CE424:CE425" si="498">SUM(AN413:AN424)</f>
        <v>19419</v>
      </c>
      <c r="CF424">
        <f t="shared" ref="CF424:CF425" si="499">SUM(AT413:AT424)</f>
        <v>11115</v>
      </c>
      <c r="CG424">
        <f t="shared" ref="CG424:CG425" si="500">SUM(F413:F424)</f>
        <v>7923</v>
      </c>
      <c r="CH424">
        <f t="shared" ref="CH424:CH425" si="501">SUM(O413:O424)</f>
        <v>6429</v>
      </c>
      <c r="CZ424" s="88">
        <v>42917</v>
      </c>
      <c r="DA424" s="6">
        <f t="shared" si="481"/>
        <v>15978.138888888889</v>
      </c>
      <c r="DB424" s="6">
        <f t="shared" si="482"/>
        <v>15736</v>
      </c>
      <c r="DC424" s="90">
        <f t="shared" si="483"/>
        <v>20631</v>
      </c>
    </row>
    <row r="425" spans="2:107" x14ac:dyDescent="0.3">
      <c r="B425" s="63">
        <v>42948</v>
      </c>
      <c r="C425" t="s">
        <v>438</v>
      </c>
      <c r="D425">
        <v>111</v>
      </c>
      <c r="E425">
        <v>278</v>
      </c>
      <c r="F425">
        <v>738</v>
      </c>
      <c r="G425">
        <v>85</v>
      </c>
      <c r="H425">
        <v>3716</v>
      </c>
      <c r="I425">
        <v>555</v>
      </c>
      <c r="J425">
        <v>95</v>
      </c>
      <c r="K425">
        <v>25</v>
      </c>
      <c r="L425">
        <v>737</v>
      </c>
      <c r="M425">
        <v>329</v>
      </c>
      <c r="N425">
        <v>341</v>
      </c>
      <c r="O425">
        <v>627</v>
      </c>
      <c r="P425">
        <v>524</v>
      </c>
      <c r="Q425">
        <v>170</v>
      </c>
      <c r="R425">
        <v>92</v>
      </c>
      <c r="S425">
        <v>154</v>
      </c>
      <c r="T425">
        <v>82</v>
      </c>
      <c r="U425">
        <v>113</v>
      </c>
      <c r="V425">
        <v>35</v>
      </c>
      <c r="W425">
        <v>177</v>
      </c>
      <c r="X425">
        <v>227</v>
      </c>
      <c r="Y425">
        <v>252</v>
      </c>
      <c r="Z425">
        <v>245</v>
      </c>
      <c r="AA425">
        <v>51</v>
      </c>
      <c r="AB425">
        <v>214</v>
      </c>
      <c r="AC425">
        <v>267</v>
      </c>
      <c r="AD425">
        <v>80</v>
      </c>
      <c r="AE425">
        <v>368</v>
      </c>
      <c r="AF425">
        <v>44</v>
      </c>
      <c r="AG425">
        <v>247</v>
      </c>
      <c r="AH425">
        <v>156</v>
      </c>
      <c r="AI425">
        <v>415</v>
      </c>
      <c r="AJ425">
        <v>295</v>
      </c>
      <c r="AK425">
        <v>64</v>
      </c>
      <c r="AL425">
        <v>277</v>
      </c>
      <c r="AM425">
        <v>146</v>
      </c>
      <c r="AN425">
        <v>1724</v>
      </c>
      <c r="AO425">
        <v>260</v>
      </c>
      <c r="AP425">
        <v>28</v>
      </c>
      <c r="AQ425">
        <v>117</v>
      </c>
      <c r="AR425">
        <v>53</v>
      </c>
      <c r="AS425">
        <v>176</v>
      </c>
      <c r="AT425">
        <v>1084</v>
      </c>
      <c r="AU425">
        <v>292</v>
      </c>
      <c r="AV425">
        <v>30</v>
      </c>
      <c r="AW425">
        <v>386</v>
      </c>
      <c r="AX425">
        <v>3</v>
      </c>
      <c r="AY425">
        <v>24</v>
      </c>
      <c r="AZ425">
        <v>219</v>
      </c>
      <c r="BA425">
        <v>72</v>
      </c>
      <c r="BB425">
        <v>44</v>
      </c>
      <c r="BC425">
        <v>9</v>
      </c>
      <c r="BD425">
        <v>94</v>
      </c>
      <c r="BE425">
        <v>0</v>
      </c>
      <c r="BF425">
        <v>0</v>
      </c>
      <c r="BG425">
        <v>0</v>
      </c>
      <c r="BH425">
        <v>2</v>
      </c>
      <c r="BI425">
        <v>34</v>
      </c>
      <c r="BJ425">
        <v>0</v>
      </c>
      <c r="BK425">
        <v>5</v>
      </c>
      <c r="BL425">
        <v>0</v>
      </c>
      <c r="BM425">
        <v>0</v>
      </c>
      <c r="BN425">
        <v>0</v>
      </c>
      <c r="BO425" s="30">
        <f t="shared" si="314"/>
        <v>144</v>
      </c>
      <c r="BP425">
        <v>87</v>
      </c>
      <c r="BQ425" s="30">
        <f t="shared" si="315"/>
        <v>777</v>
      </c>
      <c r="BR425" s="24">
        <v>17852</v>
      </c>
      <c r="BS425" s="30">
        <f t="shared" ref="BS425:BS426" si="502">SUM(D425:BQ425)-BO425</f>
        <v>17852</v>
      </c>
      <c r="BT425" s="30">
        <v>0</v>
      </c>
      <c r="BU425" s="43">
        <v>42973</v>
      </c>
      <c r="BW425">
        <f t="shared" ref="BW425" si="503">SUM(BR414:BR425)</f>
        <v>188264</v>
      </c>
      <c r="BX425" s="25">
        <f t="shared" si="494"/>
        <v>-5.6935330361168157E-2</v>
      </c>
      <c r="BY425" s="44">
        <v>3911</v>
      </c>
      <c r="BZ425" s="39">
        <f t="shared" si="495"/>
        <v>13941</v>
      </c>
      <c r="CA425" s="39">
        <f t="shared" si="496"/>
        <v>145959</v>
      </c>
      <c r="CD425">
        <f t="shared" si="497"/>
        <v>38827</v>
      </c>
      <c r="CE425">
        <f t="shared" si="498"/>
        <v>19389</v>
      </c>
      <c r="CF425">
        <f t="shared" si="499"/>
        <v>11168</v>
      </c>
      <c r="CG425">
        <f t="shared" si="500"/>
        <v>7867</v>
      </c>
      <c r="CH425">
        <f t="shared" si="501"/>
        <v>6479</v>
      </c>
      <c r="CZ425" s="88">
        <v>42948</v>
      </c>
      <c r="DA425" s="6">
        <f t="shared" ref="DA425" si="504">AVERAGE(BS390:BS425)</f>
        <v>15911.611111111111</v>
      </c>
      <c r="DB425" s="6">
        <f t="shared" ref="DB425" si="505">AVERAGE(BS414:BS425)</f>
        <v>15688.666666666666</v>
      </c>
      <c r="DC425" s="90">
        <f t="shared" ref="DC425:DC427" si="506">BS425</f>
        <v>17852</v>
      </c>
    </row>
    <row r="426" spans="2:107" x14ac:dyDescent="0.3">
      <c r="B426" s="63">
        <v>42979</v>
      </c>
      <c r="C426" t="s">
        <v>439</v>
      </c>
      <c r="D426">
        <v>117</v>
      </c>
      <c r="E426">
        <v>451</v>
      </c>
      <c r="F426">
        <v>852</v>
      </c>
      <c r="G426">
        <v>93</v>
      </c>
      <c r="H426">
        <v>4458</v>
      </c>
      <c r="I426">
        <v>660</v>
      </c>
      <c r="J426">
        <v>111</v>
      </c>
      <c r="K426">
        <v>22</v>
      </c>
      <c r="L426">
        <v>859</v>
      </c>
      <c r="M426">
        <v>396</v>
      </c>
      <c r="N426">
        <v>378</v>
      </c>
      <c r="O426">
        <v>700</v>
      </c>
      <c r="P426">
        <v>596</v>
      </c>
      <c r="Q426">
        <v>200</v>
      </c>
      <c r="R426">
        <v>136</v>
      </c>
      <c r="S426">
        <v>114</v>
      </c>
      <c r="T426">
        <v>89</v>
      </c>
      <c r="U426">
        <v>123</v>
      </c>
      <c r="V426">
        <v>59</v>
      </c>
      <c r="W426">
        <v>186</v>
      </c>
      <c r="X426">
        <v>305</v>
      </c>
      <c r="Y426">
        <v>332</v>
      </c>
      <c r="Z426">
        <v>270</v>
      </c>
      <c r="AA426">
        <v>65</v>
      </c>
      <c r="AB426">
        <v>252</v>
      </c>
      <c r="AC426">
        <v>365</v>
      </c>
      <c r="AD426">
        <v>91</v>
      </c>
      <c r="AE426">
        <v>460</v>
      </c>
      <c r="AF426">
        <v>51</v>
      </c>
      <c r="AG426">
        <v>291</v>
      </c>
      <c r="AH426">
        <v>170</v>
      </c>
      <c r="AI426">
        <v>495</v>
      </c>
      <c r="AJ426">
        <v>371</v>
      </c>
      <c r="AK426">
        <v>106</v>
      </c>
      <c r="AL426">
        <v>241</v>
      </c>
      <c r="AM426">
        <v>182</v>
      </c>
      <c r="AN426">
        <v>2294</v>
      </c>
      <c r="AO426">
        <v>305</v>
      </c>
      <c r="AP426">
        <v>22</v>
      </c>
      <c r="AQ426">
        <v>162</v>
      </c>
      <c r="AR426">
        <v>78</v>
      </c>
      <c r="AS426">
        <v>236</v>
      </c>
      <c r="AT426">
        <v>1293</v>
      </c>
      <c r="AU426">
        <v>379</v>
      </c>
      <c r="AV426">
        <v>40</v>
      </c>
      <c r="AW426">
        <v>477</v>
      </c>
      <c r="AX426">
        <v>5</v>
      </c>
      <c r="AY426">
        <v>30</v>
      </c>
      <c r="AZ426">
        <v>223</v>
      </c>
      <c r="BA426">
        <v>100</v>
      </c>
      <c r="BB426">
        <v>69</v>
      </c>
      <c r="BC426">
        <v>13</v>
      </c>
      <c r="BD426">
        <v>119</v>
      </c>
      <c r="BE426">
        <v>0</v>
      </c>
      <c r="BF426">
        <v>0</v>
      </c>
      <c r="BG426">
        <v>0</v>
      </c>
      <c r="BH426">
        <v>0</v>
      </c>
      <c r="BI426">
        <v>35</v>
      </c>
      <c r="BJ426">
        <v>0</v>
      </c>
      <c r="BK426">
        <v>4</v>
      </c>
      <c r="BL426">
        <v>3</v>
      </c>
      <c r="BM426">
        <v>0</v>
      </c>
      <c r="BN426">
        <v>0</v>
      </c>
      <c r="BO426" s="30">
        <f t="shared" si="314"/>
        <v>174</v>
      </c>
      <c r="BP426">
        <v>115</v>
      </c>
      <c r="BQ426" s="30">
        <f t="shared" si="315"/>
        <v>1231</v>
      </c>
      <c r="BR426" s="24">
        <v>21880</v>
      </c>
      <c r="BS426" s="30">
        <f t="shared" si="502"/>
        <v>21880</v>
      </c>
      <c r="BT426" s="30">
        <v>0</v>
      </c>
      <c r="BU426" s="43">
        <v>43008</v>
      </c>
      <c r="BW426">
        <f t="shared" ref="BW426" si="507">SUM(BR415:BR426)</f>
        <v>192738</v>
      </c>
      <c r="BX426" s="25">
        <f t="shared" ref="BX426:BX427" si="508">(BW426/BW414)-1</f>
        <v>-3.4644762214820601E-2</v>
      </c>
      <c r="BY426" s="44">
        <v>3251</v>
      </c>
      <c r="BZ426" s="39">
        <f t="shared" ref="BZ426:BZ427" si="509">BR426-BY426</f>
        <v>18629</v>
      </c>
      <c r="CA426" s="39">
        <f t="shared" ref="CA426:CA427" si="510">SUM(BZ415:BZ426)</f>
        <v>150096</v>
      </c>
      <c r="CD426">
        <f t="shared" ref="CD426" si="511">SUM(H415:H426)</f>
        <v>39736</v>
      </c>
      <c r="CE426">
        <f t="shared" ref="CE426" si="512">SUM(AN415:AN426)</f>
        <v>19936</v>
      </c>
      <c r="CF426">
        <f t="shared" ref="CF426" si="513">SUM(AT415:AT426)</f>
        <v>11426</v>
      </c>
      <c r="CG426">
        <f t="shared" ref="CG426" si="514">SUM(F415:F426)</f>
        <v>7991</v>
      </c>
      <c r="CH426">
        <f t="shared" ref="CH426" si="515">SUM(O415:O426)</f>
        <v>6609</v>
      </c>
      <c r="CZ426" s="88">
        <v>42979</v>
      </c>
      <c r="DA426" s="6">
        <f t="shared" ref="DA426:DA427" si="516">AVERAGE(BS391:BS426)</f>
        <v>16055.916666666666</v>
      </c>
      <c r="DB426" s="6">
        <f t="shared" ref="DB426:DB427" si="517">AVERAGE(BS415:BS426)</f>
        <v>16061.5</v>
      </c>
      <c r="DC426" s="90">
        <f t="shared" si="506"/>
        <v>21880</v>
      </c>
    </row>
    <row r="427" spans="2:107" x14ac:dyDescent="0.3">
      <c r="B427" s="63">
        <v>43009</v>
      </c>
      <c r="C427" t="s">
        <v>440</v>
      </c>
      <c r="D427">
        <v>91</v>
      </c>
      <c r="E427">
        <v>352</v>
      </c>
      <c r="F427">
        <v>629</v>
      </c>
      <c r="G427">
        <v>67</v>
      </c>
      <c r="H427">
        <v>3340</v>
      </c>
      <c r="I427">
        <v>526</v>
      </c>
      <c r="J427">
        <v>85</v>
      </c>
      <c r="K427">
        <v>26</v>
      </c>
      <c r="L427">
        <v>646</v>
      </c>
      <c r="M427">
        <v>291</v>
      </c>
      <c r="N427">
        <v>273</v>
      </c>
      <c r="O427">
        <v>516</v>
      </c>
      <c r="P427">
        <v>429</v>
      </c>
      <c r="Q427">
        <v>156</v>
      </c>
      <c r="R427">
        <v>103</v>
      </c>
      <c r="S427">
        <v>108</v>
      </c>
      <c r="T427">
        <v>81</v>
      </c>
      <c r="U427">
        <v>89</v>
      </c>
      <c r="V427">
        <v>35</v>
      </c>
      <c r="W427">
        <v>144</v>
      </c>
      <c r="X427">
        <v>181</v>
      </c>
      <c r="Y427">
        <v>220</v>
      </c>
      <c r="Z427">
        <v>186</v>
      </c>
      <c r="AA427">
        <v>46</v>
      </c>
      <c r="AB427">
        <v>179</v>
      </c>
      <c r="AC427">
        <v>259</v>
      </c>
      <c r="AD427">
        <v>89</v>
      </c>
      <c r="AE427">
        <v>368</v>
      </c>
      <c r="AF427">
        <v>41</v>
      </c>
      <c r="AG427">
        <v>173</v>
      </c>
      <c r="AH427">
        <v>134</v>
      </c>
      <c r="AI427">
        <v>369</v>
      </c>
      <c r="AJ427">
        <v>268</v>
      </c>
      <c r="AK427">
        <v>87</v>
      </c>
      <c r="AL427">
        <v>216</v>
      </c>
      <c r="AM427">
        <v>127</v>
      </c>
      <c r="AN427">
        <v>1967</v>
      </c>
      <c r="AO427">
        <v>244</v>
      </c>
      <c r="AP427">
        <v>27</v>
      </c>
      <c r="AQ427">
        <v>142</v>
      </c>
      <c r="AR427">
        <v>58</v>
      </c>
      <c r="AS427">
        <v>179</v>
      </c>
      <c r="AT427">
        <v>949</v>
      </c>
      <c r="AU427">
        <v>303</v>
      </c>
      <c r="AV427">
        <v>27</v>
      </c>
      <c r="AW427">
        <v>311</v>
      </c>
      <c r="AX427">
        <v>2</v>
      </c>
      <c r="AY427">
        <v>29</v>
      </c>
      <c r="AZ427">
        <v>155</v>
      </c>
      <c r="BA427">
        <v>62</v>
      </c>
      <c r="BB427">
        <v>47</v>
      </c>
      <c r="BC427">
        <v>8</v>
      </c>
      <c r="BD427">
        <v>100</v>
      </c>
      <c r="BE427">
        <v>0</v>
      </c>
      <c r="BF427">
        <v>0</v>
      </c>
      <c r="BG427">
        <v>1</v>
      </c>
      <c r="BH427">
        <v>0</v>
      </c>
      <c r="BI427">
        <v>30</v>
      </c>
      <c r="BJ427">
        <v>0</v>
      </c>
      <c r="BK427">
        <v>9</v>
      </c>
      <c r="BL427">
        <v>1</v>
      </c>
      <c r="BM427">
        <v>0</v>
      </c>
      <c r="BN427">
        <v>0</v>
      </c>
      <c r="BO427" s="30">
        <f t="shared" si="314"/>
        <v>149</v>
      </c>
      <c r="BP427">
        <v>87</v>
      </c>
      <c r="BQ427" s="30">
        <f t="shared" si="315"/>
        <v>955</v>
      </c>
      <c r="BR427" s="24">
        <v>16623</v>
      </c>
      <c r="BS427" s="30">
        <f t="shared" ref="BS427" si="518">SUM(D427:BQ427)-BO427</f>
        <v>16623</v>
      </c>
      <c r="BT427" s="30">
        <v>0</v>
      </c>
      <c r="BU427" s="43">
        <v>43036</v>
      </c>
      <c r="BW427">
        <f t="shared" ref="BW427" si="519">SUM(BR416:BR427)</f>
        <v>186856</v>
      </c>
      <c r="BX427" s="25">
        <f t="shared" si="508"/>
        <v>-7.1204537207787966E-2</v>
      </c>
      <c r="BY427" s="44">
        <v>6073</v>
      </c>
      <c r="BZ427" s="39">
        <f t="shared" si="509"/>
        <v>10550</v>
      </c>
      <c r="CA427" s="39">
        <f t="shared" si="510"/>
        <v>142994</v>
      </c>
      <c r="CD427">
        <f t="shared" ref="CD427" si="520">SUM(H416:H427)</f>
        <v>38576</v>
      </c>
      <c r="CE427">
        <f t="shared" ref="CE427" si="521">SUM(AN416:AN427)</f>
        <v>19547</v>
      </c>
      <c r="CF427">
        <f t="shared" ref="CF427" si="522">SUM(AT416:AT427)</f>
        <v>11041</v>
      </c>
      <c r="CG427">
        <f t="shared" ref="CG427" si="523">SUM(F416:F427)</f>
        <v>7708</v>
      </c>
      <c r="CH427">
        <f t="shared" ref="CH427" si="524">SUM(O416:O427)</f>
        <v>6315</v>
      </c>
      <c r="CZ427" s="88">
        <v>43009</v>
      </c>
      <c r="DA427" s="6">
        <f t="shared" si="516"/>
        <v>16112.194444444445</v>
      </c>
      <c r="DB427" s="6">
        <f t="shared" si="517"/>
        <v>15571.333333333334</v>
      </c>
      <c r="DC427" s="90">
        <f t="shared" si="506"/>
        <v>16623</v>
      </c>
    </row>
    <row r="428" spans="2:107" x14ac:dyDescent="0.3">
      <c r="B428" s="63">
        <v>43040</v>
      </c>
      <c r="C428" t="s">
        <v>441</v>
      </c>
      <c r="D428">
        <v>66</v>
      </c>
      <c r="E428">
        <v>376</v>
      </c>
      <c r="F428">
        <v>553</v>
      </c>
      <c r="G428">
        <v>63</v>
      </c>
      <c r="H428">
        <v>3047</v>
      </c>
      <c r="I428">
        <v>502</v>
      </c>
      <c r="J428">
        <v>61</v>
      </c>
      <c r="K428">
        <v>24</v>
      </c>
      <c r="L428">
        <v>624</v>
      </c>
      <c r="M428">
        <v>294</v>
      </c>
      <c r="N428">
        <v>299</v>
      </c>
      <c r="O428">
        <v>471</v>
      </c>
      <c r="P428">
        <v>339</v>
      </c>
      <c r="Q428">
        <v>125</v>
      </c>
      <c r="R428">
        <v>68</v>
      </c>
      <c r="S428">
        <v>96</v>
      </c>
      <c r="T428">
        <v>62</v>
      </c>
      <c r="U428">
        <v>82</v>
      </c>
      <c r="V428">
        <v>37</v>
      </c>
      <c r="W428">
        <v>142</v>
      </c>
      <c r="X428">
        <v>142</v>
      </c>
      <c r="Y428">
        <v>172</v>
      </c>
      <c r="Z428">
        <v>179</v>
      </c>
      <c r="AA428">
        <v>43</v>
      </c>
      <c r="AB428">
        <v>158</v>
      </c>
      <c r="AC428">
        <v>239</v>
      </c>
      <c r="AD428">
        <v>48</v>
      </c>
      <c r="AE428">
        <v>305</v>
      </c>
      <c r="AF428">
        <v>41</v>
      </c>
      <c r="AG428">
        <v>130</v>
      </c>
      <c r="AH428">
        <v>146</v>
      </c>
      <c r="AI428">
        <v>332</v>
      </c>
      <c r="AJ428">
        <v>225</v>
      </c>
      <c r="AK428">
        <v>65</v>
      </c>
      <c r="AL428">
        <v>210</v>
      </c>
      <c r="AM428">
        <v>121</v>
      </c>
      <c r="AN428">
        <v>1687</v>
      </c>
      <c r="AO428">
        <v>226</v>
      </c>
      <c r="AP428">
        <v>20</v>
      </c>
      <c r="AQ428">
        <v>127</v>
      </c>
      <c r="AR428">
        <v>27</v>
      </c>
      <c r="AS428">
        <v>136</v>
      </c>
      <c r="AT428">
        <v>804</v>
      </c>
      <c r="AU428">
        <v>249</v>
      </c>
      <c r="AV428">
        <v>19</v>
      </c>
      <c r="AW428">
        <v>258</v>
      </c>
      <c r="AX428">
        <v>1</v>
      </c>
      <c r="AY428">
        <v>18</v>
      </c>
      <c r="AZ428">
        <v>159</v>
      </c>
      <c r="BA428">
        <v>64</v>
      </c>
      <c r="BB428">
        <v>44</v>
      </c>
      <c r="BC428">
        <v>7</v>
      </c>
      <c r="BD428">
        <v>99</v>
      </c>
      <c r="BE428">
        <v>0</v>
      </c>
      <c r="BF428">
        <v>0</v>
      </c>
      <c r="BG428">
        <v>2</v>
      </c>
      <c r="BH428">
        <v>0</v>
      </c>
      <c r="BI428">
        <v>34</v>
      </c>
      <c r="BJ428">
        <v>0</v>
      </c>
      <c r="BK428">
        <v>6</v>
      </c>
      <c r="BL428">
        <v>1</v>
      </c>
      <c r="BM428">
        <v>0</v>
      </c>
      <c r="BN428">
        <v>0</v>
      </c>
      <c r="BO428" s="30">
        <f t="shared" si="314"/>
        <v>149</v>
      </c>
      <c r="BP428">
        <v>87</v>
      </c>
      <c r="BQ428" s="30">
        <f t="shared" si="315"/>
        <v>923</v>
      </c>
      <c r="BR428" s="24">
        <v>14885</v>
      </c>
      <c r="BS428" s="30">
        <f t="shared" ref="BS428" si="525">SUM(D428:BQ428)-BO428</f>
        <v>14885</v>
      </c>
      <c r="BT428" s="30">
        <v>0</v>
      </c>
      <c r="BU428" s="43">
        <v>43064</v>
      </c>
      <c r="BW428">
        <f t="shared" ref="BW428" si="526">SUM(BR417:BR428)</f>
        <v>189537</v>
      </c>
      <c r="BX428" s="25">
        <f t="shared" ref="BX428" si="527">(BW428/BW416)-1</f>
        <v>-5.178399903946207E-2</v>
      </c>
      <c r="BY428" s="44">
        <v>4281</v>
      </c>
      <c r="BZ428" s="39">
        <f t="shared" ref="BZ428" si="528">BR428-BY428</f>
        <v>10604</v>
      </c>
      <c r="CA428" s="39">
        <f t="shared" ref="CA428" si="529">SUM(BZ417:BZ428)</f>
        <v>143476</v>
      </c>
      <c r="CD428">
        <f t="shared" ref="CD428" si="530">SUM(H417:H428)</f>
        <v>39108</v>
      </c>
      <c r="CE428">
        <f t="shared" ref="CE428" si="531">SUM(AN417:AN428)</f>
        <v>20013</v>
      </c>
      <c r="CF428">
        <f t="shared" ref="CF428" si="532">SUM(AT417:AT428)</f>
        <v>11158</v>
      </c>
      <c r="CG428">
        <f t="shared" ref="CG428" si="533">SUM(F417:F428)</f>
        <v>7746</v>
      </c>
      <c r="CH428">
        <f t="shared" ref="CH428" si="534">SUM(O417:O428)</f>
        <v>6381</v>
      </c>
      <c r="CZ428" s="88">
        <v>43040</v>
      </c>
      <c r="DA428" s="6">
        <f t="shared" ref="DA428" si="535">AVERAGE(BS393:BS428)</f>
        <v>16114.055555555555</v>
      </c>
      <c r="DB428" s="6">
        <f t="shared" ref="DB428" si="536">AVERAGE(BS417:BS428)</f>
        <v>15794.75</v>
      </c>
      <c r="DC428" s="90">
        <f t="shared" ref="DC428" si="537">BS428</f>
        <v>14885</v>
      </c>
    </row>
    <row r="429" spans="2:107" x14ac:dyDescent="0.3">
      <c r="B429" s="63">
        <v>43070</v>
      </c>
      <c r="C429" t="s">
        <v>442</v>
      </c>
      <c r="D429">
        <v>64</v>
      </c>
      <c r="E429">
        <v>308</v>
      </c>
      <c r="F429">
        <v>590</v>
      </c>
      <c r="G429">
        <v>87</v>
      </c>
      <c r="H429">
        <v>3183</v>
      </c>
      <c r="I429">
        <v>422</v>
      </c>
      <c r="J429">
        <v>74</v>
      </c>
      <c r="K429">
        <v>16</v>
      </c>
      <c r="L429">
        <v>631</v>
      </c>
      <c r="M429">
        <v>289</v>
      </c>
      <c r="N429">
        <v>294</v>
      </c>
      <c r="O429">
        <v>520</v>
      </c>
      <c r="P429">
        <v>369</v>
      </c>
      <c r="Q429">
        <v>131</v>
      </c>
      <c r="R429">
        <v>94</v>
      </c>
      <c r="S429">
        <v>94</v>
      </c>
      <c r="T429">
        <v>75</v>
      </c>
      <c r="U429">
        <v>99</v>
      </c>
      <c r="V429">
        <v>29</v>
      </c>
      <c r="W429">
        <v>124</v>
      </c>
      <c r="X429">
        <v>178</v>
      </c>
      <c r="Y429">
        <v>175</v>
      </c>
      <c r="Z429">
        <v>181</v>
      </c>
      <c r="AA429">
        <v>42</v>
      </c>
      <c r="AB429">
        <v>149</v>
      </c>
      <c r="AC429">
        <v>269</v>
      </c>
      <c r="AD429">
        <v>67</v>
      </c>
      <c r="AE429">
        <v>313</v>
      </c>
      <c r="AF429">
        <v>43</v>
      </c>
      <c r="AG429">
        <v>153</v>
      </c>
      <c r="AH429">
        <v>146</v>
      </c>
      <c r="AI429">
        <v>358</v>
      </c>
      <c r="AJ429">
        <v>245</v>
      </c>
      <c r="AK429">
        <v>81</v>
      </c>
      <c r="AL429">
        <v>189</v>
      </c>
      <c r="AM429">
        <v>143</v>
      </c>
      <c r="AN429">
        <v>1735</v>
      </c>
      <c r="AO429">
        <v>175</v>
      </c>
      <c r="AP429">
        <v>9</v>
      </c>
      <c r="AQ429">
        <v>128</v>
      </c>
      <c r="AR429">
        <v>46</v>
      </c>
      <c r="AS429">
        <v>133</v>
      </c>
      <c r="AT429">
        <v>880</v>
      </c>
      <c r="AU429">
        <v>277</v>
      </c>
      <c r="AV429">
        <v>23</v>
      </c>
      <c r="AW429">
        <v>285</v>
      </c>
      <c r="AX429">
        <v>1</v>
      </c>
      <c r="AY429">
        <v>21</v>
      </c>
      <c r="AZ429">
        <v>146</v>
      </c>
      <c r="BA429">
        <v>51</v>
      </c>
      <c r="BB429">
        <v>42</v>
      </c>
      <c r="BC429">
        <v>14</v>
      </c>
      <c r="BD429">
        <v>87</v>
      </c>
      <c r="BE429">
        <v>0</v>
      </c>
      <c r="BF429">
        <v>0</v>
      </c>
      <c r="BG429">
        <v>0</v>
      </c>
      <c r="BH429">
        <v>0</v>
      </c>
      <c r="BI429">
        <v>33</v>
      </c>
      <c r="BJ429">
        <v>2</v>
      </c>
      <c r="BK429">
        <v>7</v>
      </c>
      <c r="BL429">
        <v>0</v>
      </c>
      <c r="BM429">
        <v>1</v>
      </c>
      <c r="BN429">
        <v>0</v>
      </c>
      <c r="BO429" s="30">
        <f t="shared" si="314"/>
        <v>144</v>
      </c>
      <c r="BP429">
        <v>88</v>
      </c>
      <c r="BQ429" s="30">
        <f t="shared" si="315"/>
        <v>910</v>
      </c>
      <c r="BR429" s="24">
        <v>15319</v>
      </c>
      <c r="BS429" s="30">
        <f t="shared" ref="BS429:BS437" si="538">SUM(D429:BQ429)-BO429</f>
        <v>15319</v>
      </c>
      <c r="BT429" s="30">
        <v>0</v>
      </c>
      <c r="BU429" s="43">
        <v>43099</v>
      </c>
      <c r="BW429">
        <f t="shared" ref="BW429" si="539">SUM(BR418:BR429)</f>
        <v>190341</v>
      </c>
      <c r="BX429" s="25">
        <f t="shared" ref="BX429" si="540">(BW429/BW417)-1</f>
        <v>-5.9133778867446973E-2</v>
      </c>
      <c r="BY429" s="44">
        <v>5170</v>
      </c>
      <c r="BZ429" s="39">
        <f t="shared" ref="BZ429" si="541">BR429-BY429</f>
        <v>10149</v>
      </c>
      <c r="CA429" s="39">
        <f t="shared" ref="CA429" si="542">SUM(BZ418:BZ429)</f>
        <v>144813</v>
      </c>
      <c r="CD429">
        <f t="shared" ref="CD429" si="543">SUM(H418:H429)</f>
        <v>39359</v>
      </c>
      <c r="CE429">
        <f t="shared" ref="CE429" si="544">SUM(AN418:AN429)</f>
        <v>20202</v>
      </c>
      <c r="CF429">
        <f t="shared" ref="CF429" si="545">SUM(AT418:AT429)</f>
        <v>11185</v>
      </c>
      <c r="CG429">
        <f t="shared" ref="CG429" si="546">SUM(F418:F429)</f>
        <v>7743</v>
      </c>
      <c r="CH429">
        <f t="shared" ref="CH429" si="547">SUM(O418:O429)</f>
        <v>6366</v>
      </c>
      <c r="CZ429" s="88">
        <v>43070</v>
      </c>
      <c r="DA429" s="6">
        <f t="shared" ref="DA429" si="548">AVERAGE(BS394:BS429)</f>
        <v>16234.444444444445</v>
      </c>
      <c r="DB429" s="6">
        <f t="shared" ref="DB429" si="549">AVERAGE(BS418:BS429)</f>
        <v>15861.75</v>
      </c>
      <c r="DC429" s="90">
        <f t="shared" ref="DC429" si="550">BS429</f>
        <v>15319</v>
      </c>
    </row>
    <row r="430" spans="2:107" x14ac:dyDescent="0.3">
      <c r="B430" s="63">
        <v>43101</v>
      </c>
      <c r="C430" t="s">
        <v>443</v>
      </c>
      <c r="D430">
        <v>68</v>
      </c>
      <c r="E430">
        <v>257</v>
      </c>
      <c r="F430">
        <v>545</v>
      </c>
      <c r="G430">
        <v>65</v>
      </c>
      <c r="H430">
        <v>2785</v>
      </c>
      <c r="I430">
        <v>407</v>
      </c>
      <c r="J430">
        <v>51</v>
      </c>
      <c r="K430">
        <v>18</v>
      </c>
      <c r="L430">
        <v>510</v>
      </c>
      <c r="M430">
        <v>265</v>
      </c>
      <c r="N430">
        <v>216</v>
      </c>
      <c r="O430">
        <v>456</v>
      </c>
      <c r="P430">
        <v>323</v>
      </c>
      <c r="Q430">
        <v>109</v>
      </c>
      <c r="R430">
        <v>70</v>
      </c>
      <c r="S430">
        <v>90</v>
      </c>
      <c r="T430">
        <v>48</v>
      </c>
      <c r="U430">
        <v>77</v>
      </c>
      <c r="V430">
        <v>28</v>
      </c>
      <c r="W430">
        <v>117</v>
      </c>
      <c r="X430">
        <v>142</v>
      </c>
      <c r="Y430">
        <v>200</v>
      </c>
      <c r="Z430">
        <v>172</v>
      </c>
      <c r="AA430">
        <v>37</v>
      </c>
      <c r="AB430">
        <v>147</v>
      </c>
      <c r="AC430">
        <v>211</v>
      </c>
      <c r="AD430">
        <v>56</v>
      </c>
      <c r="AE430">
        <v>294</v>
      </c>
      <c r="AF430">
        <v>45</v>
      </c>
      <c r="AG430">
        <v>127</v>
      </c>
      <c r="AH430">
        <v>131</v>
      </c>
      <c r="AI430">
        <v>283</v>
      </c>
      <c r="AJ430">
        <v>197</v>
      </c>
      <c r="AK430">
        <v>59</v>
      </c>
      <c r="AL430">
        <v>174</v>
      </c>
      <c r="AM430">
        <v>113</v>
      </c>
      <c r="AN430">
        <v>1544</v>
      </c>
      <c r="AO430">
        <v>204</v>
      </c>
      <c r="AP430">
        <v>15</v>
      </c>
      <c r="AQ430">
        <v>85</v>
      </c>
      <c r="AR430">
        <v>47</v>
      </c>
      <c r="AS430">
        <v>146</v>
      </c>
      <c r="AT430">
        <v>726</v>
      </c>
      <c r="AU430">
        <v>234</v>
      </c>
      <c r="AV430">
        <v>14</v>
      </c>
      <c r="AW430">
        <v>209</v>
      </c>
      <c r="AX430">
        <v>2</v>
      </c>
      <c r="AY430">
        <v>12</v>
      </c>
      <c r="AZ430">
        <v>132</v>
      </c>
      <c r="BA430">
        <v>54</v>
      </c>
      <c r="BB430">
        <v>37</v>
      </c>
      <c r="BC430">
        <v>8</v>
      </c>
      <c r="BD430">
        <v>74</v>
      </c>
      <c r="BE430">
        <v>0</v>
      </c>
      <c r="BF430">
        <v>0</v>
      </c>
      <c r="BG430">
        <v>0</v>
      </c>
      <c r="BH430">
        <v>0</v>
      </c>
      <c r="BI430">
        <v>21</v>
      </c>
      <c r="BJ430">
        <v>0</v>
      </c>
      <c r="BK430">
        <v>8</v>
      </c>
      <c r="BL430">
        <v>1</v>
      </c>
      <c r="BM430">
        <v>0</v>
      </c>
      <c r="BN430">
        <v>0</v>
      </c>
      <c r="BO430" s="30">
        <f t="shared" si="314"/>
        <v>112</v>
      </c>
      <c r="BP430">
        <v>79</v>
      </c>
      <c r="BQ430" s="30">
        <f t="shared" si="315"/>
        <v>757</v>
      </c>
      <c r="BR430" s="24">
        <v>13302</v>
      </c>
      <c r="BS430" s="30">
        <f t="shared" si="538"/>
        <v>13302</v>
      </c>
      <c r="BT430" s="30">
        <v>0</v>
      </c>
      <c r="BU430" s="43">
        <v>43127</v>
      </c>
      <c r="BW430">
        <f t="shared" ref="BW430" si="551">SUM(BR419:BR430)</f>
        <v>190670</v>
      </c>
      <c r="BX430" s="25">
        <f t="shared" ref="BX430" si="552">(BW430/BW418)-1</f>
        <v>-3.6908327735039936E-2</v>
      </c>
      <c r="BY430" s="44">
        <v>3566</v>
      </c>
      <c r="BZ430" s="39">
        <f t="shared" ref="BZ430" si="553">BR430-BY430</f>
        <v>9736</v>
      </c>
      <c r="CA430" s="39">
        <f t="shared" ref="CA430" si="554">SUM(BZ419:BZ430)</f>
        <v>146265</v>
      </c>
      <c r="CD430">
        <f t="shared" ref="CD430" si="555">SUM(H419:H430)</f>
        <v>39420</v>
      </c>
      <c r="CE430">
        <f t="shared" ref="CE430" si="556">SUM(AN419:AN430)</f>
        <v>20362</v>
      </c>
      <c r="CF430">
        <f t="shared" ref="CF430" si="557">SUM(AT419:AT430)</f>
        <v>11118</v>
      </c>
      <c r="CG430">
        <f t="shared" ref="CG430" si="558">SUM(F419:F430)</f>
        <v>7736</v>
      </c>
      <c r="CH430">
        <f t="shared" ref="CH430" si="559">SUM(O419:O430)</f>
        <v>6380</v>
      </c>
      <c r="CZ430" s="88">
        <v>43101</v>
      </c>
      <c r="DA430" s="6">
        <f t="shared" ref="DA430" si="560">AVERAGE(BS395:BS430)</f>
        <v>16160.527777777777</v>
      </c>
      <c r="DB430" s="6">
        <f t="shared" ref="DB430" si="561">AVERAGE(BS419:BS430)</f>
        <v>15889.166666666666</v>
      </c>
      <c r="DC430" s="90">
        <f t="shared" ref="DC430" si="562">BS430</f>
        <v>13302</v>
      </c>
    </row>
    <row r="431" spans="2:107" x14ac:dyDescent="0.3">
      <c r="B431" s="63">
        <v>43132</v>
      </c>
      <c r="C431" t="s">
        <v>444</v>
      </c>
      <c r="D431">
        <v>89</v>
      </c>
      <c r="E431">
        <v>268</v>
      </c>
      <c r="F431">
        <v>520</v>
      </c>
      <c r="G431">
        <v>77</v>
      </c>
      <c r="H431">
        <v>2590</v>
      </c>
      <c r="I431">
        <v>354</v>
      </c>
      <c r="J431">
        <v>54</v>
      </c>
      <c r="K431">
        <v>14</v>
      </c>
      <c r="L431">
        <v>484</v>
      </c>
      <c r="M431">
        <v>240</v>
      </c>
      <c r="N431">
        <v>211</v>
      </c>
      <c r="O431">
        <v>464</v>
      </c>
      <c r="P431">
        <v>286</v>
      </c>
      <c r="Q431">
        <v>93</v>
      </c>
      <c r="R431">
        <v>60</v>
      </c>
      <c r="S431">
        <v>80</v>
      </c>
      <c r="T431">
        <v>49</v>
      </c>
      <c r="U431">
        <v>70</v>
      </c>
      <c r="V431">
        <v>30</v>
      </c>
      <c r="W431">
        <v>91</v>
      </c>
      <c r="X431">
        <v>132</v>
      </c>
      <c r="Y431">
        <v>158</v>
      </c>
      <c r="Z431">
        <v>147</v>
      </c>
      <c r="AA431">
        <v>40</v>
      </c>
      <c r="AB431">
        <v>137</v>
      </c>
      <c r="AC431">
        <v>213</v>
      </c>
      <c r="AD431">
        <v>47</v>
      </c>
      <c r="AE431">
        <v>222</v>
      </c>
      <c r="AF431">
        <v>28</v>
      </c>
      <c r="AG431">
        <v>123</v>
      </c>
      <c r="AH431">
        <v>105</v>
      </c>
      <c r="AI431">
        <v>274</v>
      </c>
      <c r="AJ431">
        <v>208</v>
      </c>
      <c r="AK431">
        <v>65</v>
      </c>
      <c r="AL431">
        <v>167</v>
      </c>
      <c r="AM431">
        <v>90</v>
      </c>
      <c r="AN431">
        <v>1444</v>
      </c>
      <c r="AO431">
        <v>157</v>
      </c>
      <c r="AP431">
        <v>14</v>
      </c>
      <c r="AQ431">
        <v>105</v>
      </c>
      <c r="AR431">
        <v>37</v>
      </c>
      <c r="AS431">
        <v>148</v>
      </c>
      <c r="AT431">
        <v>728</v>
      </c>
      <c r="AU431">
        <v>186</v>
      </c>
      <c r="AV431">
        <v>19</v>
      </c>
      <c r="AW431">
        <v>190</v>
      </c>
      <c r="AX431">
        <v>0</v>
      </c>
      <c r="AY431">
        <v>14</v>
      </c>
      <c r="AZ431">
        <v>131</v>
      </c>
      <c r="BA431">
        <v>44</v>
      </c>
      <c r="BB431">
        <v>26</v>
      </c>
      <c r="BC431">
        <v>13</v>
      </c>
      <c r="BD431">
        <v>74</v>
      </c>
      <c r="BE431">
        <v>0</v>
      </c>
      <c r="BF431">
        <v>0</v>
      </c>
      <c r="BG431">
        <v>0</v>
      </c>
      <c r="BH431">
        <v>1</v>
      </c>
      <c r="BI431">
        <v>27</v>
      </c>
      <c r="BJ431">
        <v>0</v>
      </c>
      <c r="BK431">
        <v>5</v>
      </c>
      <c r="BL431">
        <v>1</v>
      </c>
      <c r="BM431">
        <v>0</v>
      </c>
      <c r="BN431">
        <v>0</v>
      </c>
      <c r="BO431" s="30">
        <f t="shared" si="314"/>
        <v>121</v>
      </c>
      <c r="BP431">
        <v>58</v>
      </c>
      <c r="BQ431" s="30">
        <f t="shared" si="315"/>
        <v>686</v>
      </c>
      <c r="BR431" s="24">
        <v>12388</v>
      </c>
      <c r="BS431" s="30">
        <f t="shared" si="538"/>
        <v>12388</v>
      </c>
      <c r="BT431" s="30">
        <v>0</v>
      </c>
      <c r="BU431" s="43">
        <v>43155</v>
      </c>
      <c r="BW431">
        <f t="shared" ref="BW431" si="563">SUM(BR420:BR431)</f>
        <v>190645</v>
      </c>
      <c r="BX431" s="25">
        <f t="shared" ref="BX431" si="564">(BW431/BW419)-1</f>
        <v>-2.6770262750843599E-2</v>
      </c>
      <c r="BY431" s="44">
        <v>3655</v>
      </c>
      <c r="BZ431" s="39">
        <f t="shared" ref="BZ431" si="565">BR431-BY431</f>
        <v>8733</v>
      </c>
      <c r="CA431" s="39">
        <f t="shared" ref="CA431" si="566">SUM(BZ420:BZ431)</f>
        <v>147250</v>
      </c>
      <c r="CD431">
        <f t="shared" ref="CD431:CD436" si="567">SUM(H420:H431)</f>
        <v>39440</v>
      </c>
      <c r="CE431">
        <f t="shared" ref="CE431" si="568">SUM(AN420:AN431)</f>
        <v>20476</v>
      </c>
      <c r="CF431">
        <f t="shared" ref="CF431" si="569">SUM(AT420:AT431)</f>
        <v>11128</v>
      </c>
      <c r="CG431">
        <f t="shared" ref="CG431" si="570">SUM(F420:F431)</f>
        <v>7741</v>
      </c>
      <c r="CH431">
        <f t="shared" ref="CH431" si="571">SUM(O420:O431)</f>
        <v>6407</v>
      </c>
      <c r="CZ431" s="88">
        <v>43132</v>
      </c>
      <c r="DA431" s="6">
        <f t="shared" ref="DA431" si="572">AVERAGE(BS396:BS431)</f>
        <v>16131.666666666666</v>
      </c>
      <c r="DB431" s="6">
        <f t="shared" ref="DB431" si="573">AVERAGE(BS420:BS431)</f>
        <v>15887.083333333334</v>
      </c>
      <c r="DC431" s="90">
        <f t="shared" ref="DC431:DC438" si="574">BS431</f>
        <v>12388</v>
      </c>
    </row>
    <row r="432" spans="2:107" x14ac:dyDescent="0.3">
      <c r="B432" s="63">
        <v>43160</v>
      </c>
      <c r="C432" t="s">
        <v>445</v>
      </c>
      <c r="D432">
        <v>107</v>
      </c>
      <c r="E432">
        <v>343</v>
      </c>
      <c r="F432">
        <v>654</v>
      </c>
      <c r="G432">
        <v>95</v>
      </c>
      <c r="H432">
        <v>3712</v>
      </c>
      <c r="I432">
        <v>552</v>
      </c>
      <c r="J432">
        <v>83</v>
      </c>
      <c r="K432">
        <v>20</v>
      </c>
      <c r="L432">
        <v>726</v>
      </c>
      <c r="M432">
        <v>340</v>
      </c>
      <c r="N432">
        <v>347</v>
      </c>
      <c r="O432">
        <v>691</v>
      </c>
      <c r="P432">
        <v>405</v>
      </c>
      <c r="Q432">
        <v>174</v>
      </c>
      <c r="R432">
        <v>90</v>
      </c>
      <c r="S432">
        <v>132</v>
      </c>
      <c r="T432">
        <v>75</v>
      </c>
      <c r="U432">
        <v>117</v>
      </c>
      <c r="V432">
        <v>41</v>
      </c>
      <c r="W432">
        <v>151</v>
      </c>
      <c r="X432">
        <v>172</v>
      </c>
      <c r="Y432">
        <v>248</v>
      </c>
      <c r="Z432">
        <v>228</v>
      </c>
      <c r="AA432">
        <v>44</v>
      </c>
      <c r="AB432">
        <v>215</v>
      </c>
      <c r="AC432">
        <v>287</v>
      </c>
      <c r="AD432">
        <v>73</v>
      </c>
      <c r="AE432">
        <v>372</v>
      </c>
      <c r="AF432">
        <v>49</v>
      </c>
      <c r="AG432">
        <v>170</v>
      </c>
      <c r="AH432">
        <v>167</v>
      </c>
      <c r="AI432">
        <v>410</v>
      </c>
      <c r="AJ432">
        <v>269</v>
      </c>
      <c r="AK432">
        <v>79</v>
      </c>
      <c r="AL432">
        <v>231</v>
      </c>
      <c r="AM432">
        <v>162</v>
      </c>
      <c r="AN432">
        <v>2230</v>
      </c>
      <c r="AO432">
        <v>241</v>
      </c>
      <c r="AP432">
        <v>25</v>
      </c>
      <c r="AQ432">
        <v>128</v>
      </c>
      <c r="AR432">
        <v>51</v>
      </c>
      <c r="AS432">
        <v>180</v>
      </c>
      <c r="AT432">
        <v>1050</v>
      </c>
      <c r="AU432">
        <v>301</v>
      </c>
      <c r="AV432">
        <v>22</v>
      </c>
      <c r="AW432">
        <v>280</v>
      </c>
      <c r="AX432">
        <v>0</v>
      </c>
      <c r="AY432">
        <v>25</v>
      </c>
      <c r="AZ432">
        <v>202</v>
      </c>
      <c r="BA432">
        <v>77</v>
      </c>
      <c r="BB432">
        <v>41</v>
      </c>
      <c r="BC432">
        <v>8</v>
      </c>
      <c r="BD432">
        <v>79</v>
      </c>
      <c r="BE432">
        <v>0</v>
      </c>
      <c r="BF432">
        <v>0</v>
      </c>
      <c r="BG432">
        <v>0</v>
      </c>
      <c r="BH432">
        <v>0</v>
      </c>
      <c r="BI432">
        <v>26</v>
      </c>
      <c r="BJ432">
        <v>0</v>
      </c>
      <c r="BK432">
        <v>3</v>
      </c>
      <c r="BL432">
        <v>0</v>
      </c>
      <c r="BM432">
        <v>0</v>
      </c>
      <c r="BN432">
        <v>0</v>
      </c>
      <c r="BO432" s="30">
        <f t="shared" si="314"/>
        <v>116</v>
      </c>
      <c r="BP432">
        <v>87</v>
      </c>
      <c r="BQ432" s="30">
        <f t="shared" si="315"/>
        <v>918</v>
      </c>
      <c r="BR432" s="24">
        <v>18005</v>
      </c>
      <c r="BS432" s="30">
        <f t="shared" si="538"/>
        <v>18005</v>
      </c>
      <c r="BT432" s="30">
        <v>0</v>
      </c>
      <c r="BU432" s="43">
        <v>43190</v>
      </c>
      <c r="BW432">
        <f t="shared" ref="BW432" si="575">SUM(BR421:BR432)</f>
        <v>194476</v>
      </c>
      <c r="BX432" s="25">
        <f t="shared" ref="BX432" si="576">(BW432/BW420)-1</f>
        <v>1.9543504870456196E-4</v>
      </c>
      <c r="BY432" s="44">
        <v>12678</v>
      </c>
      <c r="BZ432" s="39">
        <f t="shared" ref="BZ432" si="577">BR432-BY432</f>
        <v>5327</v>
      </c>
      <c r="CA432" s="39">
        <f t="shared" ref="CA432" si="578">SUM(BZ421:BZ432)</f>
        <v>143049</v>
      </c>
      <c r="CD432">
        <f t="shared" si="567"/>
        <v>40218</v>
      </c>
      <c r="CE432">
        <f t="shared" ref="CE432" si="579">SUM(AN421:AN432)</f>
        <v>21106</v>
      </c>
      <c r="CF432">
        <f t="shared" ref="CF432" si="580">SUM(AT421:AT432)</f>
        <v>11362</v>
      </c>
      <c r="CG432">
        <f t="shared" ref="CG432" si="581">SUM(F421:F432)</f>
        <v>7789</v>
      </c>
      <c r="CH432">
        <f t="shared" ref="CH432" si="582">SUM(O421:O432)</f>
        <v>6578</v>
      </c>
      <c r="CZ432" s="88">
        <v>43160</v>
      </c>
      <c r="DA432" s="6">
        <f t="shared" ref="DA432" si="583">AVERAGE(BS397:BS432)</f>
        <v>16256.472222222223</v>
      </c>
      <c r="DB432" s="6">
        <f t="shared" ref="DB432" si="584">AVERAGE(BS421:BS432)</f>
        <v>16206.333333333334</v>
      </c>
      <c r="DC432" s="90">
        <f t="shared" si="574"/>
        <v>18005</v>
      </c>
    </row>
    <row r="433" spans="2:107" x14ac:dyDescent="0.3">
      <c r="B433" s="63">
        <v>43191</v>
      </c>
      <c r="C433" t="s">
        <v>446</v>
      </c>
      <c r="D433">
        <v>77</v>
      </c>
      <c r="E433">
        <v>277</v>
      </c>
      <c r="F433">
        <v>545</v>
      </c>
      <c r="G433">
        <v>72</v>
      </c>
      <c r="H433">
        <v>2967</v>
      </c>
      <c r="I433">
        <v>462</v>
      </c>
      <c r="J433">
        <v>56</v>
      </c>
      <c r="K433">
        <v>15</v>
      </c>
      <c r="L433">
        <v>549</v>
      </c>
      <c r="M433">
        <v>286</v>
      </c>
      <c r="N433">
        <v>258</v>
      </c>
      <c r="O433">
        <v>460</v>
      </c>
      <c r="P433">
        <v>302</v>
      </c>
      <c r="Q433">
        <v>104</v>
      </c>
      <c r="R433">
        <v>89</v>
      </c>
      <c r="S433">
        <v>78</v>
      </c>
      <c r="T433">
        <v>65</v>
      </c>
      <c r="U433">
        <v>83</v>
      </c>
      <c r="V433">
        <v>28</v>
      </c>
      <c r="W433">
        <v>96</v>
      </c>
      <c r="X433">
        <v>133</v>
      </c>
      <c r="Y433">
        <v>147</v>
      </c>
      <c r="Z433">
        <v>153</v>
      </c>
      <c r="AA433">
        <v>44</v>
      </c>
      <c r="AB433">
        <v>167</v>
      </c>
      <c r="AC433">
        <v>211</v>
      </c>
      <c r="AD433">
        <v>46</v>
      </c>
      <c r="AE433">
        <v>307</v>
      </c>
      <c r="AF433">
        <v>28</v>
      </c>
      <c r="AG433">
        <v>141</v>
      </c>
      <c r="AH433">
        <v>106</v>
      </c>
      <c r="AI433">
        <v>257</v>
      </c>
      <c r="AJ433">
        <v>178</v>
      </c>
      <c r="AK433">
        <v>65</v>
      </c>
      <c r="AL433">
        <v>204</v>
      </c>
      <c r="AM433">
        <v>101</v>
      </c>
      <c r="AN433">
        <v>1555</v>
      </c>
      <c r="AO433">
        <v>173</v>
      </c>
      <c r="AP433">
        <v>24</v>
      </c>
      <c r="AQ433">
        <v>103</v>
      </c>
      <c r="AR433">
        <v>40</v>
      </c>
      <c r="AS433">
        <v>137</v>
      </c>
      <c r="AT433">
        <v>754</v>
      </c>
      <c r="AU433">
        <v>211</v>
      </c>
      <c r="AV433">
        <v>11</v>
      </c>
      <c r="AW433">
        <v>243</v>
      </c>
      <c r="AX433">
        <v>0</v>
      </c>
      <c r="AY433">
        <v>18</v>
      </c>
      <c r="AZ433">
        <v>128</v>
      </c>
      <c r="BA433">
        <v>47</v>
      </c>
      <c r="BB433">
        <v>40</v>
      </c>
      <c r="BC433">
        <v>3</v>
      </c>
      <c r="BD433">
        <v>68</v>
      </c>
      <c r="BE433">
        <v>0</v>
      </c>
      <c r="BF433">
        <v>0</v>
      </c>
      <c r="BG433">
        <v>0</v>
      </c>
      <c r="BH433">
        <v>0</v>
      </c>
      <c r="BI433">
        <v>20</v>
      </c>
      <c r="BJ433">
        <v>0</v>
      </c>
      <c r="BK433">
        <v>5</v>
      </c>
      <c r="BL433">
        <v>1</v>
      </c>
      <c r="BM433">
        <v>1</v>
      </c>
      <c r="BN433">
        <v>0</v>
      </c>
      <c r="BO433" s="30">
        <f t="shared" si="314"/>
        <v>98</v>
      </c>
      <c r="BP433">
        <v>88</v>
      </c>
      <c r="BQ433" s="30">
        <f t="shared" si="315"/>
        <v>743</v>
      </c>
      <c r="BR433" s="24">
        <v>13570</v>
      </c>
      <c r="BS433" s="30">
        <f t="shared" si="538"/>
        <v>13570</v>
      </c>
      <c r="BT433" s="30">
        <v>0</v>
      </c>
      <c r="BU433" s="43">
        <v>43218</v>
      </c>
      <c r="BW433">
        <f t="shared" ref="BW433:BW434" si="585">SUM(BR422:BR433)</f>
        <v>190971</v>
      </c>
      <c r="BX433" s="25">
        <f t="shared" ref="BX433" si="586">(BW433/BW421)-1</f>
        <v>-1.2227480797579293E-2</v>
      </c>
      <c r="BY433" s="44">
        <v>27358</v>
      </c>
      <c r="BZ433" s="39">
        <f t="shared" ref="BZ433" si="587">BR433-BY433</f>
        <v>-13788</v>
      </c>
      <c r="CA433" s="39">
        <f t="shared" ref="CA433" si="588">SUM(BZ422:BZ433)</f>
        <v>114849</v>
      </c>
      <c r="CD433">
        <f t="shared" si="567"/>
        <v>39637</v>
      </c>
      <c r="CE433">
        <f t="shared" ref="CE433" si="589">SUM(AN422:AN433)</f>
        <v>20788</v>
      </c>
      <c r="CF433">
        <f t="shared" ref="CF433" si="590">SUM(AT422:AT433)</f>
        <v>11111</v>
      </c>
      <c r="CG433">
        <f t="shared" ref="CG433" si="591">SUM(F422:F433)</f>
        <v>7642</v>
      </c>
      <c r="CH433">
        <f t="shared" ref="CH433" si="592">SUM(O422:O433)</f>
        <v>6423</v>
      </c>
      <c r="CZ433" s="88">
        <v>43191</v>
      </c>
      <c r="DA433" s="6">
        <f t="shared" ref="DA433" si="593">AVERAGE(BS398:BS433)</f>
        <v>16268.861111111111</v>
      </c>
      <c r="DB433" s="6">
        <f t="shared" ref="DB433" si="594">AVERAGE(BS422:BS433)</f>
        <v>15914.25</v>
      </c>
      <c r="DC433" s="90">
        <f t="shared" si="574"/>
        <v>13570</v>
      </c>
    </row>
    <row r="434" spans="2:107" x14ac:dyDescent="0.3">
      <c r="B434" s="63">
        <v>43221</v>
      </c>
      <c r="C434" t="s">
        <v>447</v>
      </c>
      <c r="D434">
        <v>66</v>
      </c>
      <c r="E434">
        <v>263</v>
      </c>
      <c r="F434">
        <v>522</v>
      </c>
      <c r="G434">
        <v>65</v>
      </c>
      <c r="H434">
        <v>2742</v>
      </c>
      <c r="I434">
        <v>332</v>
      </c>
      <c r="J434">
        <v>63</v>
      </c>
      <c r="K434">
        <v>16</v>
      </c>
      <c r="L434">
        <v>521</v>
      </c>
      <c r="M434">
        <v>219</v>
      </c>
      <c r="N434">
        <v>240</v>
      </c>
      <c r="O434">
        <v>441</v>
      </c>
      <c r="P434">
        <v>335</v>
      </c>
      <c r="Q434">
        <v>102</v>
      </c>
      <c r="R434">
        <v>71</v>
      </c>
      <c r="S434">
        <v>87</v>
      </c>
      <c r="T434">
        <v>55</v>
      </c>
      <c r="U434">
        <v>100</v>
      </c>
      <c r="V434">
        <v>27</v>
      </c>
      <c r="W434">
        <v>109</v>
      </c>
      <c r="X434">
        <v>110</v>
      </c>
      <c r="Y434">
        <v>169</v>
      </c>
      <c r="Z434">
        <v>131</v>
      </c>
      <c r="AA434">
        <v>29</v>
      </c>
      <c r="AB434">
        <v>140</v>
      </c>
      <c r="AC434">
        <v>176</v>
      </c>
      <c r="AD434">
        <v>41</v>
      </c>
      <c r="AE434">
        <v>240</v>
      </c>
      <c r="AF434">
        <v>39</v>
      </c>
      <c r="AG434">
        <v>108</v>
      </c>
      <c r="AH434">
        <v>111</v>
      </c>
      <c r="AI434">
        <v>267</v>
      </c>
      <c r="AJ434">
        <v>207</v>
      </c>
      <c r="AK434">
        <v>71</v>
      </c>
      <c r="AL434">
        <v>175</v>
      </c>
      <c r="AM434">
        <v>101</v>
      </c>
      <c r="AN434">
        <v>1450</v>
      </c>
      <c r="AO434">
        <v>161</v>
      </c>
      <c r="AP434">
        <v>16</v>
      </c>
      <c r="AQ434">
        <v>79</v>
      </c>
      <c r="AR434">
        <v>41</v>
      </c>
      <c r="AS434">
        <v>138</v>
      </c>
      <c r="AT434">
        <v>713</v>
      </c>
      <c r="AU434">
        <v>211</v>
      </c>
      <c r="AV434">
        <v>17</v>
      </c>
      <c r="AW434">
        <v>243</v>
      </c>
      <c r="AX434">
        <v>0</v>
      </c>
      <c r="AY434">
        <v>21</v>
      </c>
      <c r="AZ434">
        <v>119</v>
      </c>
      <c r="BA434">
        <v>52</v>
      </c>
      <c r="BB434">
        <v>23</v>
      </c>
      <c r="BC434">
        <v>5</v>
      </c>
      <c r="BD434">
        <v>68</v>
      </c>
      <c r="BE434">
        <v>0</v>
      </c>
      <c r="BF434">
        <v>0</v>
      </c>
      <c r="BG434">
        <v>0</v>
      </c>
      <c r="BH434">
        <v>1</v>
      </c>
      <c r="BI434">
        <v>21</v>
      </c>
      <c r="BJ434">
        <v>0</v>
      </c>
      <c r="BK434">
        <v>8</v>
      </c>
      <c r="BL434">
        <v>0</v>
      </c>
      <c r="BM434">
        <v>0</v>
      </c>
      <c r="BN434">
        <v>1</v>
      </c>
      <c r="BO434" s="30">
        <f t="shared" si="314"/>
        <v>104</v>
      </c>
      <c r="BP434">
        <v>69</v>
      </c>
      <c r="BQ434" s="30">
        <f t="shared" si="315"/>
        <v>685</v>
      </c>
      <c r="BR434" s="24">
        <v>12633</v>
      </c>
      <c r="BS434" s="30">
        <f t="shared" si="538"/>
        <v>12633</v>
      </c>
      <c r="BT434" s="30">
        <v>0</v>
      </c>
      <c r="BU434" s="43">
        <v>43246</v>
      </c>
      <c r="BW434">
        <f t="shared" si="585"/>
        <v>190707</v>
      </c>
      <c r="BX434" s="25">
        <f t="shared" ref="BX434" si="595">(BW434/BW422)-1</f>
        <v>-8.9539053162188686E-3</v>
      </c>
      <c r="BY434" s="44">
        <v>28113</v>
      </c>
      <c r="BZ434" s="39">
        <f t="shared" ref="BZ434" si="596">BR434-BY434</f>
        <v>-15480</v>
      </c>
      <c r="CA434" s="39">
        <f t="shared" ref="CA434" si="597">SUM(BZ423:BZ434)</f>
        <v>87917</v>
      </c>
      <c r="CD434">
        <f t="shared" si="567"/>
        <v>39777</v>
      </c>
      <c r="CE434">
        <f t="shared" ref="CE434" si="598">SUM(AN423:AN434)</f>
        <v>20933</v>
      </c>
      <c r="CF434">
        <f t="shared" ref="CF434" si="599">SUM(AT423:AT434)</f>
        <v>11097</v>
      </c>
      <c r="CG434">
        <f t="shared" ref="CG434" si="600">SUM(F423:F434)</f>
        <v>7591</v>
      </c>
      <c r="CH434">
        <f t="shared" ref="CH434" si="601">SUM(O423:O434)</f>
        <v>6430</v>
      </c>
      <c r="CZ434" s="88">
        <v>43221</v>
      </c>
      <c r="DA434" s="6">
        <f t="shared" ref="DA434" si="602">AVERAGE(BS399:BS434)</f>
        <v>16156.583333333334</v>
      </c>
      <c r="DB434" s="6">
        <f t="shared" ref="DB434" si="603">AVERAGE(BS423:BS434)</f>
        <v>15892.25</v>
      </c>
      <c r="DC434" s="90">
        <f t="shared" si="574"/>
        <v>12633</v>
      </c>
    </row>
    <row r="435" spans="2:107" x14ac:dyDescent="0.3">
      <c r="B435" s="63">
        <v>43252</v>
      </c>
      <c r="C435" t="s">
        <v>448</v>
      </c>
      <c r="D435">
        <v>79</v>
      </c>
      <c r="E435">
        <v>317</v>
      </c>
      <c r="F435">
        <v>713</v>
      </c>
      <c r="G435">
        <v>110</v>
      </c>
      <c r="H435">
        <v>3636</v>
      </c>
      <c r="I435">
        <v>559</v>
      </c>
      <c r="J435">
        <v>81</v>
      </c>
      <c r="K435">
        <v>16</v>
      </c>
      <c r="L435">
        <v>673</v>
      </c>
      <c r="M435">
        <v>344</v>
      </c>
      <c r="N435">
        <v>323</v>
      </c>
      <c r="O435">
        <v>580</v>
      </c>
      <c r="P435">
        <v>409</v>
      </c>
      <c r="Q435">
        <v>162</v>
      </c>
      <c r="R435">
        <v>89</v>
      </c>
      <c r="S435">
        <v>155</v>
      </c>
      <c r="T435">
        <v>89</v>
      </c>
      <c r="U435">
        <v>117</v>
      </c>
      <c r="V435">
        <v>52</v>
      </c>
      <c r="W435">
        <v>163</v>
      </c>
      <c r="X435">
        <v>213</v>
      </c>
      <c r="Y435">
        <v>267</v>
      </c>
      <c r="Z435">
        <v>187</v>
      </c>
      <c r="AA435">
        <v>46</v>
      </c>
      <c r="AB435">
        <v>223</v>
      </c>
      <c r="AC435">
        <v>266</v>
      </c>
      <c r="AD435">
        <v>73</v>
      </c>
      <c r="AE435">
        <v>305</v>
      </c>
      <c r="AF435">
        <v>49</v>
      </c>
      <c r="AG435">
        <v>200</v>
      </c>
      <c r="AH435">
        <v>173</v>
      </c>
      <c r="AI435">
        <v>381</v>
      </c>
      <c r="AJ435">
        <v>284</v>
      </c>
      <c r="AK435">
        <v>83</v>
      </c>
      <c r="AL435">
        <v>257</v>
      </c>
      <c r="AM435">
        <v>151</v>
      </c>
      <c r="AN435">
        <v>1800</v>
      </c>
      <c r="AO435">
        <v>244</v>
      </c>
      <c r="AP435">
        <v>15</v>
      </c>
      <c r="AQ435">
        <v>150</v>
      </c>
      <c r="AR435">
        <v>57</v>
      </c>
      <c r="AS435">
        <v>193</v>
      </c>
      <c r="AT435">
        <v>1047</v>
      </c>
      <c r="AU435">
        <v>335</v>
      </c>
      <c r="AV435">
        <v>28</v>
      </c>
      <c r="AW435">
        <v>338</v>
      </c>
      <c r="AX435">
        <v>0</v>
      </c>
      <c r="AY435">
        <v>29</v>
      </c>
      <c r="AZ435">
        <v>171</v>
      </c>
      <c r="BA435">
        <v>63</v>
      </c>
      <c r="BB435">
        <v>35</v>
      </c>
      <c r="BC435">
        <v>11</v>
      </c>
      <c r="BD435">
        <v>103</v>
      </c>
      <c r="BE435">
        <v>0</v>
      </c>
      <c r="BF435">
        <v>0</v>
      </c>
      <c r="BG435">
        <v>0</v>
      </c>
      <c r="BH435">
        <v>2</v>
      </c>
      <c r="BI435">
        <v>26</v>
      </c>
      <c r="BJ435">
        <v>1</v>
      </c>
      <c r="BK435">
        <v>1</v>
      </c>
      <c r="BL435">
        <v>1</v>
      </c>
      <c r="BM435">
        <v>0</v>
      </c>
      <c r="BN435">
        <v>0</v>
      </c>
      <c r="BO435" s="30">
        <f t="shared" si="314"/>
        <v>145</v>
      </c>
      <c r="BP435">
        <v>100</v>
      </c>
      <c r="BQ435" s="30">
        <f t="shared" si="315"/>
        <v>853</v>
      </c>
      <c r="BR435" s="24">
        <v>17428</v>
      </c>
      <c r="BS435" s="30">
        <f t="shared" si="538"/>
        <v>17428</v>
      </c>
      <c r="BT435" s="30">
        <v>0</v>
      </c>
      <c r="BU435" s="43">
        <v>43281</v>
      </c>
      <c r="BW435">
        <f t="shared" ref="BW435" si="604">SUM(BR424:BR435)</f>
        <v>194516</v>
      </c>
      <c r="BX435" s="25">
        <f t="shared" ref="BX435" si="605">(BW435/BW423)-1</f>
        <v>2.2165235577883191E-2</v>
      </c>
      <c r="BY435" s="44">
        <v>17510</v>
      </c>
      <c r="BZ435" s="39">
        <f t="shared" ref="BZ435" si="606">BR435-BY435</f>
        <v>-82</v>
      </c>
      <c r="CA435" s="39">
        <f t="shared" ref="CA435" si="607">SUM(BZ424:BZ435)</f>
        <v>76910</v>
      </c>
      <c r="CD435">
        <f t="shared" si="567"/>
        <v>40602</v>
      </c>
      <c r="CE435">
        <f t="shared" ref="CE435" si="608">SUM(AN424:AN435)</f>
        <v>21381</v>
      </c>
      <c r="CF435">
        <f t="shared" ref="CF435" si="609">SUM(AT424:AT435)</f>
        <v>11317</v>
      </c>
      <c r="CG435">
        <f t="shared" ref="CG435" si="610">SUM(F424:F435)</f>
        <v>7721</v>
      </c>
      <c r="CH435">
        <f t="shared" ref="CH435" si="611">SUM(O424:O435)</f>
        <v>6554</v>
      </c>
      <c r="CZ435" s="88">
        <v>43252</v>
      </c>
      <c r="DA435" s="6">
        <f t="shared" ref="DA435" si="612">AVERAGE(BS400:BS435)</f>
        <v>16209.916666666666</v>
      </c>
      <c r="DB435" s="6">
        <f t="shared" ref="DB435" si="613">AVERAGE(BS424:BS435)</f>
        <v>16209.666666666666</v>
      </c>
      <c r="DC435" s="90">
        <f t="shared" si="574"/>
        <v>17428</v>
      </c>
    </row>
    <row r="436" spans="2:107" x14ac:dyDescent="0.3">
      <c r="B436" s="63">
        <v>43282</v>
      </c>
      <c r="C436" t="s">
        <v>462</v>
      </c>
      <c r="D436">
        <v>103</v>
      </c>
      <c r="E436">
        <v>259</v>
      </c>
      <c r="F436">
        <v>584</v>
      </c>
      <c r="G436">
        <v>78</v>
      </c>
      <c r="H436">
        <v>3591</v>
      </c>
      <c r="I436">
        <v>526</v>
      </c>
      <c r="J436">
        <v>89</v>
      </c>
      <c r="K436">
        <v>26</v>
      </c>
      <c r="L436">
        <v>680</v>
      </c>
      <c r="M436">
        <v>319</v>
      </c>
      <c r="N436">
        <v>259</v>
      </c>
      <c r="O436">
        <v>563</v>
      </c>
      <c r="P436">
        <v>421</v>
      </c>
      <c r="Q436">
        <v>169</v>
      </c>
      <c r="R436">
        <v>94</v>
      </c>
      <c r="S436">
        <v>125</v>
      </c>
      <c r="T436">
        <v>76</v>
      </c>
      <c r="U436">
        <v>118</v>
      </c>
      <c r="V436">
        <v>28</v>
      </c>
      <c r="W436">
        <v>182</v>
      </c>
      <c r="X436">
        <v>212</v>
      </c>
      <c r="Y436">
        <v>267</v>
      </c>
      <c r="Z436">
        <v>195</v>
      </c>
      <c r="AA436">
        <v>50</v>
      </c>
      <c r="AB436">
        <v>225</v>
      </c>
      <c r="AC436">
        <v>259</v>
      </c>
      <c r="AD436">
        <v>77</v>
      </c>
      <c r="AE436">
        <v>338</v>
      </c>
      <c r="AF436">
        <v>39</v>
      </c>
      <c r="AG436">
        <v>216</v>
      </c>
      <c r="AH436">
        <v>133</v>
      </c>
      <c r="AI436">
        <v>382</v>
      </c>
      <c r="AJ436">
        <v>291</v>
      </c>
      <c r="AK436">
        <v>72</v>
      </c>
      <c r="AL436">
        <v>232</v>
      </c>
      <c r="AM436">
        <v>125</v>
      </c>
      <c r="AN436">
        <v>1759</v>
      </c>
      <c r="AO436">
        <v>287</v>
      </c>
      <c r="AP436">
        <v>26</v>
      </c>
      <c r="AQ436">
        <v>142</v>
      </c>
      <c r="AR436">
        <v>49</v>
      </c>
      <c r="AS436">
        <v>185</v>
      </c>
      <c r="AT436">
        <v>1010</v>
      </c>
      <c r="AU436">
        <v>319</v>
      </c>
      <c r="AV436">
        <v>36</v>
      </c>
      <c r="AW436">
        <v>368</v>
      </c>
      <c r="AX436">
        <v>0</v>
      </c>
      <c r="AY436">
        <v>30</v>
      </c>
      <c r="AZ436">
        <v>202</v>
      </c>
      <c r="BA436">
        <v>54</v>
      </c>
      <c r="BB436">
        <v>46</v>
      </c>
      <c r="BC436">
        <v>6</v>
      </c>
      <c r="BD436">
        <v>89</v>
      </c>
      <c r="BE436">
        <v>0</v>
      </c>
      <c r="BF436">
        <v>0</v>
      </c>
      <c r="BG436">
        <v>0</v>
      </c>
      <c r="BH436">
        <v>0</v>
      </c>
      <c r="BI436">
        <v>16</v>
      </c>
      <c r="BJ436">
        <v>0</v>
      </c>
      <c r="BK436">
        <v>5</v>
      </c>
      <c r="BL436">
        <v>1</v>
      </c>
      <c r="BM436">
        <v>0</v>
      </c>
      <c r="BN436">
        <v>0</v>
      </c>
      <c r="BO436" s="30">
        <f t="shared" si="314"/>
        <v>117</v>
      </c>
      <c r="BP436">
        <v>98</v>
      </c>
      <c r="BQ436" s="30">
        <f t="shared" si="315"/>
        <v>767</v>
      </c>
      <c r="BR436" s="24">
        <v>16898</v>
      </c>
      <c r="BS436" s="30">
        <f t="shared" si="538"/>
        <v>16898</v>
      </c>
      <c r="BT436" s="30">
        <v>0</v>
      </c>
      <c r="BU436" s="43">
        <v>43309</v>
      </c>
      <c r="BW436">
        <f t="shared" ref="BW436" si="614">SUM(BR425:BR436)</f>
        <v>190783</v>
      </c>
      <c r="BX436" s="25">
        <f t="shared" ref="BX436" si="615">(BW436/BW424)-1</f>
        <v>1.0331935265209369E-2</v>
      </c>
      <c r="BY436" s="44">
        <v>5119</v>
      </c>
      <c r="BZ436" s="39">
        <f t="shared" ref="BZ436" si="616">BR436-BY436</f>
        <v>11779</v>
      </c>
      <c r="CA436" s="39">
        <f t="shared" ref="CA436" si="617">SUM(BZ425:BZ436)</f>
        <v>70098</v>
      </c>
      <c r="CD436">
        <f t="shared" si="567"/>
        <v>39767</v>
      </c>
      <c r="CE436">
        <f t="shared" ref="CE436" si="618">SUM(AN425:AN436)</f>
        <v>21189</v>
      </c>
      <c r="CF436">
        <f t="shared" ref="CF436" si="619">SUM(AT425:AT436)</f>
        <v>11038</v>
      </c>
      <c r="CG436">
        <f t="shared" ref="CG436" si="620">SUM(F425:F436)</f>
        <v>7445</v>
      </c>
      <c r="CH436">
        <f t="shared" ref="CH436" si="621">SUM(O425:O436)</f>
        <v>6489</v>
      </c>
      <c r="CZ436" s="88">
        <v>43282</v>
      </c>
      <c r="DA436" s="6">
        <f t="shared" ref="DA436" si="622">AVERAGE(BS401:BS436)</f>
        <v>16207.111111111111</v>
      </c>
      <c r="DB436" s="6">
        <f t="shared" ref="DB436" si="623">AVERAGE(BS425:BS436)</f>
        <v>15898.583333333334</v>
      </c>
      <c r="DC436" s="90">
        <f t="shared" si="574"/>
        <v>16898</v>
      </c>
    </row>
    <row r="437" spans="2:107" x14ac:dyDescent="0.3">
      <c r="B437" s="63">
        <v>43313</v>
      </c>
      <c r="C437" t="s">
        <v>438</v>
      </c>
      <c r="D437">
        <v>103</v>
      </c>
      <c r="E437">
        <v>385</v>
      </c>
      <c r="F437">
        <v>853</v>
      </c>
      <c r="G437">
        <v>118</v>
      </c>
      <c r="H437">
        <v>4557</v>
      </c>
      <c r="I437">
        <v>653</v>
      </c>
      <c r="J437">
        <v>112</v>
      </c>
      <c r="K437">
        <v>18</v>
      </c>
      <c r="L437">
        <v>840</v>
      </c>
      <c r="M437">
        <v>389</v>
      </c>
      <c r="N437">
        <v>417</v>
      </c>
      <c r="O437">
        <v>707</v>
      </c>
      <c r="P437">
        <v>536</v>
      </c>
      <c r="Q437">
        <v>188</v>
      </c>
      <c r="R437">
        <v>143</v>
      </c>
      <c r="S437">
        <v>145</v>
      </c>
      <c r="T437">
        <v>89</v>
      </c>
      <c r="U437">
        <v>140</v>
      </c>
      <c r="V437">
        <v>50</v>
      </c>
      <c r="W437">
        <v>223</v>
      </c>
      <c r="X437">
        <v>275</v>
      </c>
      <c r="Y437">
        <v>332</v>
      </c>
      <c r="Z437">
        <v>249</v>
      </c>
      <c r="AA437">
        <v>55</v>
      </c>
      <c r="AB437">
        <v>236</v>
      </c>
      <c r="AC437">
        <v>311</v>
      </c>
      <c r="AD437">
        <v>91</v>
      </c>
      <c r="AE437">
        <v>460</v>
      </c>
      <c r="AF437">
        <v>58</v>
      </c>
      <c r="AG437">
        <v>250</v>
      </c>
      <c r="AH437">
        <v>200</v>
      </c>
      <c r="AI437">
        <v>535</v>
      </c>
      <c r="AJ437">
        <v>344</v>
      </c>
      <c r="AK437">
        <v>80</v>
      </c>
      <c r="AL437">
        <v>314</v>
      </c>
      <c r="AM437">
        <v>144</v>
      </c>
      <c r="AN437">
        <v>2264</v>
      </c>
      <c r="AO437">
        <v>334</v>
      </c>
      <c r="AP437">
        <v>33</v>
      </c>
      <c r="AQ437">
        <v>168</v>
      </c>
      <c r="AR437">
        <v>50</v>
      </c>
      <c r="AS437">
        <v>209</v>
      </c>
      <c r="AT437">
        <v>1246</v>
      </c>
      <c r="AU437">
        <v>387</v>
      </c>
      <c r="AV437">
        <v>19</v>
      </c>
      <c r="AW437">
        <v>439</v>
      </c>
      <c r="AX437">
        <v>1</v>
      </c>
      <c r="AY437">
        <v>48</v>
      </c>
      <c r="AZ437">
        <v>206</v>
      </c>
      <c r="BA437">
        <v>96</v>
      </c>
      <c r="BB437">
        <v>76</v>
      </c>
      <c r="BC437">
        <v>13</v>
      </c>
      <c r="BD437">
        <v>103</v>
      </c>
      <c r="BE437">
        <v>0</v>
      </c>
      <c r="BF437">
        <v>0</v>
      </c>
      <c r="BG437">
        <v>0</v>
      </c>
      <c r="BH437">
        <v>0</v>
      </c>
      <c r="BI437">
        <v>40</v>
      </c>
      <c r="BJ437">
        <v>0</v>
      </c>
      <c r="BK437">
        <v>5</v>
      </c>
      <c r="BL437">
        <v>2</v>
      </c>
      <c r="BM437">
        <v>0</v>
      </c>
      <c r="BN437">
        <v>0</v>
      </c>
      <c r="BO437" s="30">
        <f t="shared" si="314"/>
        <v>163</v>
      </c>
      <c r="BP437">
        <v>109</v>
      </c>
      <c r="BQ437" s="30">
        <f t="shared" si="315"/>
        <v>1011</v>
      </c>
      <c r="BR437" s="24">
        <v>21459</v>
      </c>
      <c r="BS437" s="30">
        <f t="shared" si="538"/>
        <v>21459</v>
      </c>
      <c r="BT437" s="30">
        <v>0</v>
      </c>
      <c r="BU437" s="43">
        <v>43343</v>
      </c>
      <c r="BW437">
        <f t="shared" ref="BW437" si="624">SUM(BR426:BR437)</f>
        <v>194390</v>
      </c>
      <c r="BX437" s="25">
        <f t="shared" ref="BX437" si="625">(BW437/BW425)-1</f>
        <v>3.2539412739557294E-2</v>
      </c>
      <c r="BY437" s="44">
        <v>9044</v>
      </c>
      <c r="BZ437" s="39">
        <f t="shared" ref="BZ437" si="626">BR437-BY437</f>
        <v>12415</v>
      </c>
      <c r="CA437" s="39">
        <f t="shared" ref="CA437" si="627">SUM(BZ426:BZ437)</f>
        <v>68572</v>
      </c>
      <c r="CD437">
        <f t="shared" ref="CD437" si="628">SUM(H426:H437)</f>
        <v>40608</v>
      </c>
      <c r="CE437">
        <f t="shared" ref="CE437" si="629">SUM(AN426:AN437)</f>
        <v>21729</v>
      </c>
      <c r="CF437">
        <f t="shared" ref="CF437" si="630">SUM(AT426:AT437)</f>
        <v>11200</v>
      </c>
      <c r="CG437">
        <f t="shared" ref="CG437" si="631">SUM(F426:F437)</f>
        <v>7560</v>
      </c>
      <c r="CH437">
        <f t="shared" ref="CH437" si="632">SUM(O426:O437)</f>
        <v>6569</v>
      </c>
      <c r="CZ437" s="88">
        <v>43313</v>
      </c>
      <c r="DA437" s="6">
        <f t="shared" ref="DA437" si="633">AVERAGE(BS402:BS437)</f>
        <v>16174.555555555555</v>
      </c>
      <c r="DB437" s="6">
        <f t="shared" ref="DB437" si="634">AVERAGE(BS426:BS437)</f>
        <v>16199.166666666666</v>
      </c>
      <c r="DC437" s="90">
        <f t="shared" si="574"/>
        <v>21459</v>
      </c>
    </row>
    <row r="438" spans="2:107" x14ac:dyDescent="0.3">
      <c r="B438" s="63">
        <v>43344</v>
      </c>
      <c r="C438" t="s">
        <v>439</v>
      </c>
      <c r="D438" s="90">
        <v>66</v>
      </c>
      <c r="E438" s="90">
        <v>251</v>
      </c>
      <c r="F438" s="90">
        <v>610</v>
      </c>
      <c r="G438" s="90">
        <v>75</v>
      </c>
      <c r="H438" s="90">
        <v>3245</v>
      </c>
      <c r="I438" s="90">
        <v>510</v>
      </c>
      <c r="J438" s="90">
        <v>78</v>
      </c>
      <c r="K438" s="90">
        <v>12</v>
      </c>
      <c r="L438" s="90">
        <v>627</v>
      </c>
      <c r="M438" s="90">
        <v>270</v>
      </c>
      <c r="N438" s="90">
        <v>282</v>
      </c>
      <c r="O438" s="90">
        <v>514</v>
      </c>
      <c r="P438" s="90">
        <v>423</v>
      </c>
      <c r="Q438" s="90">
        <v>113</v>
      </c>
      <c r="R438" s="90">
        <v>68</v>
      </c>
      <c r="S438" s="90">
        <v>104</v>
      </c>
      <c r="T438" s="90">
        <v>76</v>
      </c>
      <c r="U438" s="90">
        <v>88</v>
      </c>
      <c r="V438" s="90">
        <v>31</v>
      </c>
      <c r="W438" s="90">
        <v>171</v>
      </c>
      <c r="X438" s="90">
        <v>208</v>
      </c>
      <c r="Y438" s="90">
        <v>223</v>
      </c>
      <c r="Z438" s="90">
        <v>206</v>
      </c>
      <c r="AA438" s="90">
        <v>27</v>
      </c>
      <c r="AB438" s="90">
        <v>180</v>
      </c>
      <c r="AC438" s="90">
        <v>228</v>
      </c>
      <c r="AD438" s="90">
        <v>71</v>
      </c>
      <c r="AE438" s="90">
        <v>294</v>
      </c>
      <c r="AF438" s="90">
        <v>51</v>
      </c>
      <c r="AG438" s="90">
        <v>188</v>
      </c>
      <c r="AH438" s="90">
        <v>135</v>
      </c>
      <c r="AI438" s="90">
        <v>353</v>
      </c>
      <c r="AJ438" s="90">
        <v>246</v>
      </c>
      <c r="AK438" s="90">
        <v>70</v>
      </c>
      <c r="AL438" s="90">
        <v>205</v>
      </c>
      <c r="AM438" s="90">
        <v>96</v>
      </c>
      <c r="AN438" s="90">
        <v>1481</v>
      </c>
      <c r="AO438" s="90">
        <v>241</v>
      </c>
      <c r="AP438" s="90">
        <v>19</v>
      </c>
      <c r="AQ438" s="90">
        <v>90</v>
      </c>
      <c r="AR438" s="90">
        <v>42</v>
      </c>
      <c r="AS438" s="90">
        <v>154</v>
      </c>
      <c r="AT438" s="90">
        <v>865</v>
      </c>
      <c r="AU438" s="90">
        <v>274</v>
      </c>
      <c r="AV438" s="90">
        <v>17</v>
      </c>
      <c r="AW438" s="90">
        <v>320</v>
      </c>
      <c r="AX438" s="90">
        <v>0</v>
      </c>
      <c r="AY438" s="90">
        <v>19</v>
      </c>
      <c r="AZ438" s="90">
        <v>177</v>
      </c>
      <c r="BA438" s="90">
        <v>56</v>
      </c>
      <c r="BB438" s="90">
        <v>38</v>
      </c>
      <c r="BC438">
        <v>0</v>
      </c>
      <c r="BD438">
        <v>0</v>
      </c>
      <c r="BE438">
        <v>0</v>
      </c>
      <c r="BF438">
        <v>0</v>
      </c>
      <c r="BG438">
        <v>0</v>
      </c>
      <c r="BH438">
        <v>0</v>
      </c>
      <c r="BI438">
        <v>0</v>
      </c>
      <c r="BJ438">
        <v>0</v>
      </c>
      <c r="BK438">
        <v>0</v>
      </c>
      <c r="BL438">
        <v>0</v>
      </c>
      <c r="BM438">
        <v>0</v>
      </c>
      <c r="BN438">
        <v>0</v>
      </c>
      <c r="BO438" s="30">
        <v>138</v>
      </c>
      <c r="BP438">
        <v>0</v>
      </c>
      <c r="BQ438" s="30">
        <f t="shared" ref="BQ438:BQ459" si="635">BR438-SUM(D438:BB438,BO438:BP438)</f>
        <v>995</v>
      </c>
      <c r="BR438" s="24">
        <v>15321</v>
      </c>
      <c r="BS438" s="30">
        <f t="shared" ref="BS438:BS469" si="636">SUM(D438:BQ438)</f>
        <v>15321</v>
      </c>
      <c r="BT438" s="30">
        <v>0</v>
      </c>
      <c r="BU438" s="43">
        <v>43373</v>
      </c>
      <c r="BW438">
        <f t="shared" ref="BW438" si="637">SUM(BR427:BR438)</f>
        <v>187831</v>
      </c>
      <c r="BX438" s="25">
        <f t="shared" ref="BX438" si="638">(BW438/BW426)-1</f>
        <v>-2.5459431975012659E-2</v>
      </c>
      <c r="BY438" s="44">
        <v>8946</v>
      </c>
      <c r="BZ438" s="39">
        <f t="shared" ref="BZ438" si="639">BR438-BY438</f>
        <v>6375</v>
      </c>
      <c r="CA438" s="39">
        <f t="shared" ref="CA438" si="640">SUM(BZ427:BZ438)</f>
        <v>56318</v>
      </c>
      <c r="CD438">
        <f t="shared" ref="CD438" si="641">SUM(H427:H438)</f>
        <v>39395</v>
      </c>
      <c r="CE438">
        <f t="shared" ref="CE438" si="642">SUM(AN427:AN438)</f>
        <v>20916</v>
      </c>
      <c r="CF438">
        <f t="shared" ref="CF438" si="643">SUM(AT427:AT438)</f>
        <v>10772</v>
      </c>
      <c r="CG438">
        <f t="shared" ref="CG438" si="644">SUM(F427:F438)</f>
        <v>7318</v>
      </c>
      <c r="CH438">
        <f t="shared" ref="CH438" si="645">SUM(O427:O438)</f>
        <v>6383</v>
      </c>
      <c r="CZ438" s="88">
        <v>43344</v>
      </c>
      <c r="DA438" s="6">
        <f t="shared" ref="DA438" si="646">AVERAGE(BS403:BS438)</f>
        <v>16117.333333333334</v>
      </c>
      <c r="DB438" s="6">
        <f t="shared" ref="DB438" si="647">AVERAGE(BS427:BS438)</f>
        <v>15652.583333333334</v>
      </c>
      <c r="DC438" s="90">
        <f t="shared" si="574"/>
        <v>15321</v>
      </c>
    </row>
    <row r="439" spans="2:107" x14ac:dyDescent="0.3">
      <c r="B439" s="63">
        <v>43374</v>
      </c>
      <c r="C439" t="s">
        <v>440</v>
      </c>
      <c r="D439" s="90">
        <v>86</v>
      </c>
      <c r="E439" s="90">
        <v>329</v>
      </c>
      <c r="F439" s="90">
        <v>655</v>
      </c>
      <c r="G439" s="90">
        <v>58</v>
      </c>
      <c r="H439" s="90">
        <v>3328</v>
      </c>
      <c r="I439" s="90">
        <v>527</v>
      </c>
      <c r="J439" s="90">
        <v>83</v>
      </c>
      <c r="K439" s="90">
        <v>14</v>
      </c>
      <c r="L439" s="90">
        <v>671</v>
      </c>
      <c r="M439" s="90">
        <v>328</v>
      </c>
      <c r="N439" s="90">
        <v>268</v>
      </c>
      <c r="O439" s="90">
        <v>562</v>
      </c>
      <c r="P439" s="90">
        <v>396</v>
      </c>
      <c r="Q439" s="90">
        <v>129</v>
      </c>
      <c r="R439" s="90">
        <v>90</v>
      </c>
      <c r="S439" s="90">
        <v>119</v>
      </c>
      <c r="T439" s="90">
        <v>64</v>
      </c>
      <c r="U439" s="90">
        <v>94</v>
      </c>
      <c r="V439" s="90">
        <v>39</v>
      </c>
      <c r="W439" s="90">
        <v>163</v>
      </c>
      <c r="X439" s="90">
        <v>218</v>
      </c>
      <c r="Y439" s="90">
        <v>232</v>
      </c>
      <c r="Z439" s="90">
        <v>204</v>
      </c>
      <c r="AA439" s="90">
        <v>35</v>
      </c>
      <c r="AB439" s="90">
        <v>164</v>
      </c>
      <c r="AC439" s="90">
        <v>225</v>
      </c>
      <c r="AD439" s="90">
        <v>60</v>
      </c>
      <c r="AE439" s="90">
        <v>303</v>
      </c>
      <c r="AF439" s="90">
        <v>29</v>
      </c>
      <c r="AG439" s="90">
        <v>183</v>
      </c>
      <c r="AH439" s="90">
        <v>117</v>
      </c>
      <c r="AI439" s="90">
        <v>323</v>
      </c>
      <c r="AJ439" s="90">
        <v>234</v>
      </c>
      <c r="AK439" s="90">
        <v>66</v>
      </c>
      <c r="AL439" s="90">
        <v>200</v>
      </c>
      <c r="AM439" s="90">
        <v>112</v>
      </c>
      <c r="AN439" s="90">
        <v>1775</v>
      </c>
      <c r="AO439" s="90">
        <v>231</v>
      </c>
      <c r="AP439" s="90">
        <v>18</v>
      </c>
      <c r="AQ439" s="90">
        <v>140</v>
      </c>
      <c r="AR439" s="90">
        <v>55</v>
      </c>
      <c r="AS439" s="90">
        <v>144</v>
      </c>
      <c r="AT439" s="90">
        <v>917</v>
      </c>
      <c r="AU439" s="90">
        <v>272</v>
      </c>
      <c r="AV439" s="90">
        <v>31</v>
      </c>
      <c r="AW439" s="90">
        <v>337</v>
      </c>
      <c r="AX439" s="90">
        <v>0</v>
      </c>
      <c r="AY439" s="90">
        <v>14</v>
      </c>
      <c r="AZ439" s="90">
        <v>178</v>
      </c>
      <c r="BA439" s="90">
        <v>63</v>
      </c>
      <c r="BB439" s="90">
        <v>51</v>
      </c>
      <c r="BC439">
        <v>0</v>
      </c>
      <c r="BD439">
        <v>0</v>
      </c>
      <c r="BE439">
        <v>0</v>
      </c>
      <c r="BF439">
        <v>0</v>
      </c>
      <c r="BG439">
        <v>0</v>
      </c>
      <c r="BH439">
        <v>0</v>
      </c>
      <c r="BI439">
        <v>0</v>
      </c>
      <c r="BJ439">
        <v>0</v>
      </c>
      <c r="BK439">
        <v>0</v>
      </c>
      <c r="BL439">
        <v>0</v>
      </c>
      <c r="BM439">
        <v>0</v>
      </c>
      <c r="BN439">
        <v>0</v>
      </c>
      <c r="BO439">
        <v>129</v>
      </c>
      <c r="BP439">
        <v>0</v>
      </c>
      <c r="BQ439" s="30">
        <f t="shared" si="635"/>
        <v>917</v>
      </c>
      <c r="BR439" s="24">
        <v>15980</v>
      </c>
      <c r="BS439" s="30">
        <f t="shared" si="636"/>
        <v>15980</v>
      </c>
      <c r="BT439" s="30">
        <v>0</v>
      </c>
      <c r="BU439" s="43">
        <v>43404</v>
      </c>
      <c r="BW439">
        <f t="shared" ref="BW439" si="648">SUM(BR428:BR439)</f>
        <v>187188</v>
      </c>
      <c r="BX439" s="25">
        <f t="shared" ref="BX439:BX441" si="649">(BW439/BW427)-1</f>
        <v>1.7767692768764221E-3</v>
      </c>
      <c r="BY439" s="44">
        <v>17146</v>
      </c>
      <c r="BZ439" s="39">
        <f t="shared" ref="BZ439:BZ441" si="650">BR439-BY439</f>
        <v>-1166</v>
      </c>
      <c r="CA439" s="39">
        <f t="shared" ref="CA439:CA441" si="651">SUM(BZ428:BZ439)</f>
        <v>44602</v>
      </c>
      <c r="CD439">
        <f t="shared" ref="CD439" si="652">SUM(H428:H439)</f>
        <v>39383</v>
      </c>
      <c r="CE439">
        <f t="shared" ref="CE439" si="653">SUM(AN428:AN439)</f>
        <v>20724</v>
      </c>
      <c r="CF439">
        <f t="shared" ref="CF439" si="654">SUM(AT428:AT439)</f>
        <v>10740</v>
      </c>
      <c r="CG439">
        <f t="shared" ref="CG439" si="655">SUM(F428:F439)</f>
        <v>7344</v>
      </c>
      <c r="CH439">
        <f t="shared" ref="CH439" si="656">SUM(O428:O439)</f>
        <v>6429</v>
      </c>
      <c r="CZ439" s="88">
        <v>43374</v>
      </c>
      <c r="DA439" s="6">
        <f t="shared" ref="DA439" si="657">AVERAGE(BS404:BS439)</f>
        <v>15978.472222222223</v>
      </c>
      <c r="DB439" s="6">
        <f t="shared" ref="DB439" si="658">AVERAGE(BS428:BS439)</f>
        <v>15599</v>
      </c>
      <c r="DC439" s="90">
        <f t="shared" ref="DC439" si="659">BS439</f>
        <v>15980</v>
      </c>
    </row>
    <row r="440" spans="2:107" x14ac:dyDescent="0.3">
      <c r="B440" s="63">
        <v>43405</v>
      </c>
      <c r="C440" t="s">
        <v>441</v>
      </c>
      <c r="D440">
        <v>51</v>
      </c>
      <c r="E440">
        <v>232</v>
      </c>
      <c r="F440">
        <v>464</v>
      </c>
      <c r="G440">
        <v>39</v>
      </c>
      <c r="H440">
        <v>2555</v>
      </c>
      <c r="I440">
        <v>350</v>
      </c>
      <c r="J440">
        <v>53</v>
      </c>
      <c r="K440">
        <v>10</v>
      </c>
      <c r="L440">
        <v>528</v>
      </c>
      <c r="M440">
        <v>245</v>
      </c>
      <c r="N440">
        <v>191</v>
      </c>
      <c r="O440">
        <v>407</v>
      </c>
      <c r="P440">
        <v>294</v>
      </c>
      <c r="Q440">
        <v>104</v>
      </c>
      <c r="R440">
        <v>57</v>
      </c>
      <c r="S440">
        <v>77</v>
      </c>
      <c r="T440">
        <v>59</v>
      </c>
      <c r="U440">
        <v>70</v>
      </c>
      <c r="V440">
        <v>28</v>
      </c>
      <c r="W440">
        <v>102</v>
      </c>
      <c r="X440">
        <v>143</v>
      </c>
      <c r="Y440">
        <v>168</v>
      </c>
      <c r="Z440">
        <v>132</v>
      </c>
      <c r="AA440">
        <v>31</v>
      </c>
      <c r="AB440">
        <v>118</v>
      </c>
      <c r="AC440">
        <v>173</v>
      </c>
      <c r="AD440">
        <v>48</v>
      </c>
      <c r="AE440">
        <v>233</v>
      </c>
      <c r="AF440">
        <v>25</v>
      </c>
      <c r="AG440">
        <v>170</v>
      </c>
      <c r="AH440">
        <v>103</v>
      </c>
      <c r="AI440">
        <v>259</v>
      </c>
      <c r="AJ440">
        <v>186</v>
      </c>
      <c r="AK440">
        <v>42</v>
      </c>
      <c r="AL440">
        <v>167</v>
      </c>
      <c r="AM440">
        <v>97</v>
      </c>
      <c r="AN440">
        <v>1228</v>
      </c>
      <c r="AO440">
        <v>156</v>
      </c>
      <c r="AP440">
        <v>20</v>
      </c>
      <c r="AQ440">
        <v>96</v>
      </c>
      <c r="AR440">
        <v>52</v>
      </c>
      <c r="AS440">
        <v>109</v>
      </c>
      <c r="AT440">
        <v>669</v>
      </c>
      <c r="AU440">
        <v>193</v>
      </c>
      <c r="AV440">
        <v>16</v>
      </c>
      <c r="AW440">
        <v>207</v>
      </c>
      <c r="AX440">
        <v>0</v>
      </c>
      <c r="AY440">
        <v>14</v>
      </c>
      <c r="AZ440">
        <v>123</v>
      </c>
      <c r="BA440">
        <v>46</v>
      </c>
      <c r="BB440">
        <v>29</v>
      </c>
      <c r="BC440">
        <v>0</v>
      </c>
      <c r="BD440">
        <v>0</v>
      </c>
      <c r="BE440">
        <v>0</v>
      </c>
      <c r="BF440">
        <v>0</v>
      </c>
      <c r="BG440">
        <v>0</v>
      </c>
      <c r="BH440">
        <v>0</v>
      </c>
      <c r="BI440">
        <v>0</v>
      </c>
      <c r="BJ440">
        <v>0</v>
      </c>
      <c r="BK440">
        <v>0</v>
      </c>
      <c r="BL440">
        <v>0</v>
      </c>
      <c r="BM440">
        <v>0</v>
      </c>
      <c r="BN440">
        <v>0</v>
      </c>
      <c r="BO440">
        <v>111</v>
      </c>
      <c r="BP440">
        <v>0</v>
      </c>
      <c r="BQ440" s="30">
        <f t="shared" si="635"/>
        <v>671</v>
      </c>
      <c r="BR440" s="24">
        <v>11751</v>
      </c>
      <c r="BS440" s="30">
        <f t="shared" si="636"/>
        <v>11751</v>
      </c>
      <c r="BT440" s="30">
        <v>0</v>
      </c>
      <c r="BU440" s="43">
        <v>43434</v>
      </c>
      <c r="BW440">
        <f t="shared" ref="BW440:BW441" si="660">SUM(BR429:BR440)</f>
        <v>184054</v>
      </c>
      <c r="BX440" s="25">
        <f t="shared" si="649"/>
        <v>-2.8928388652347592E-2</v>
      </c>
      <c r="BY440" s="44">
        <v>7294</v>
      </c>
      <c r="BZ440" s="39">
        <f t="shared" si="650"/>
        <v>4457</v>
      </c>
      <c r="CA440" s="39">
        <f t="shared" si="651"/>
        <v>38455</v>
      </c>
      <c r="CD440">
        <f t="shared" ref="CD440:CD441" si="661">SUM(H429:H440)</f>
        <v>38891</v>
      </c>
      <c r="CE440">
        <f t="shared" ref="CE440:CE441" si="662">SUM(AN429:AN440)</f>
        <v>20265</v>
      </c>
      <c r="CF440">
        <f t="shared" ref="CF440:CF441" si="663">SUM(AT429:AT440)</f>
        <v>10605</v>
      </c>
      <c r="CG440">
        <f t="shared" ref="CG440:CG441" si="664">SUM(F429:F440)</f>
        <v>7255</v>
      </c>
      <c r="CH440">
        <f t="shared" ref="CH440:CH441" si="665">SUM(O429:O440)</f>
        <v>6365</v>
      </c>
      <c r="CZ440" s="88">
        <v>43405</v>
      </c>
      <c r="DA440" s="6">
        <f t="shared" ref="DA440:DA441" si="666">AVERAGE(BS405:BS440)</f>
        <v>15929.972222222223</v>
      </c>
      <c r="DB440" s="6">
        <f t="shared" ref="DB440:DB441" si="667">AVERAGE(BS429:BS440)</f>
        <v>15337.833333333334</v>
      </c>
      <c r="DC440" s="90">
        <f t="shared" ref="DC440:DC444" si="668">BS440</f>
        <v>11751</v>
      </c>
    </row>
    <row r="441" spans="2:107" x14ac:dyDescent="0.3">
      <c r="B441" s="63">
        <v>43435</v>
      </c>
      <c r="C441" t="s">
        <v>442</v>
      </c>
      <c r="D441">
        <v>55</v>
      </c>
      <c r="E441">
        <v>179</v>
      </c>
      <c r="F441">
        <v>404</v>
      </c>
      <c r="G441">
        <v>41</v>
      </c>
      <c r="H441">
        <v>2305</v>
      </c>
      <c r="I441">
        <v>335</v>
      </c>
      <c r="J441">
        <v>52</v>
      </c>
      <c r="K441">
        <v>12</v>
      </c>
      <c r="L441">
        <v>444</v>
      </c>
      <c r="M441">
        <v>219</v>
      </c>
      <c r="N441">
        <v>175</v>
      </c>
      <c r="O441">
        <v>360</v>
      </c>
      <c r="P441">
        <v>239</v>
      </c>
      <c r="Q441">
        <v>82</v>
      </c>
      <c r="R441">
        <v>58</v>
      </c>
      <c r="S441">
        <v>73</v>
      </c>
      <c r="T441">
        <v>59</v>
      </c>
      <c r="U441">
        <v>57</v>
      </c>
      <c r="V441">
        <v>25</v>
      </c>
      <c r="W441">
        <v>110</v>
      </c>
      <c r="X441">
        <v>144</v>
      </c>
      <c r="Y441">
        <v>130</v>
      </c>
      <c r="Z441">
        <v>146</v>
      </c>
      <c r="AA441">
        <v>29</v>
      </c>
      <c r="AB441">
        <v>107</v>
      </c>
      <c r="AC441">
        <v>157</v>
      </c>
      <c r="AD441">
        <v>41</v>
      </c>
      <c r="AE441">
        <v>188</v>
      </c>
      <c r="AF441">
        <v>28</v>
      </c>
      <c r="AG441">
        <v>134</v>
      </c>
      <c r="AH441">
        <v>96</v>
      </c>
      <c r="AI441">
        <v>192</v>
      </c>
      <c r="AJ441">
        <v>177</v>
      </c>
      <c r="AK441">
        <v>49</v>
      </c>
      <c r="AL441">
        <v>168</v>
      </c>
      <c r="AM441">
        <v>79</v>
      </c>
      <c r="AN441">
        <v>1211</v>
      </c>
      <c r="AO441">
        <v>163</v>
      </c>
      <c r="AP441">
        <v>7</v>
      </c>
      <c r="AQ441">
        <v>79</v>
      </c>
      <c r="AR441">
        <v>38</v>
      </c>
      <c r="AS441">
        <v>95</v>
      </c>
      <c r="AT441">
        <v>567</v>
      </c>
      <c r="AU441">
        <v>156</v>
      </c>
      <c r="AV441">
        <v>13</v>
      </c>
      <c r="AW441">
        <v>214</v>
      </c>
      <c r="AX441">
        <v>0</v>
      </c>
      <c r="AY441">
        <v>17</v>
      </c>
      <c r="AZ441">
        <v>93</v>
      </c>
      <c r="BA441">
        <v>37</v>
      </c>
      <c r="BB441">
        <v>30</v>
      </c>
      <c r="BC441">
        <v>0</v>
      </c>
      <c r="BD441">
        <v>0</v>
      </c>
      <c r="BE441">
        <v>0</v>
      </c>
      <c r="BF441">
        <v>0</v>
      </c>
      <c r="BG441">
        <v>0</v>
      </c>
      <c r="BH441">
        <v>0</v>
      </c>
      <c r="BI441">
        <v>0</v>
      </c>
      <c r="BJ441">
        <v>0</v>
      </c>
      <c r="BK441">
        <v>0</v>
      </c>
      <c r="BL441">
        <v>0</v>
      </c>
      <c r="BM441">
        <v>0</v>
      </c>
      <c r="BN441">
        <v>0</v>
      </c>
      <c r="BO441" s="30">
        <v>101</v>
      </c>
      <c r="BP441">
        <v>0</v>
      </c>
      <c r="BQ441" s="30">
        <f t="shared" si="635"/>
        <v>642</v>
      </c>
      <c r="BR441" s="24">
        <v>10612</v>
      </c>
      <c r="BS441" s="30">
        <f t="shared" si="636"/>
        <v>10612</v>
      </c>
      <c r="BT441" s="30">
        <v>0</v>
      </c>
      <c r="BU441" s="43">
        <v>43465</v>
      </c>
      <c r="BW441">
        <f t="shared" si="660"/>
        <v>179347</v>
      </c>
      <c r="BX441" s="25">
        <f t="shared" si="649"/>
        <v>-5.7759494801435274E-2</v>
      </c>
      <c r="BY441" s="44">
        <v>3738</v>
      </c>
      <c r="BZ441" s="39">
        <f t="shared" si="650"/>
        <v>6874</v>
      </c>
      <c r="CA441" s="39">
        <f t="shared" si="651"/>
        <v>35180</v>
      </c>
      <c r="CD441">
        <f t="shared" si="661"/>
        <v>38013</v>
      </c>
      <c r="CE441">
        <f t="shared" si="662"/>
        <v>19741</v>
      </c>
      <c r="CF441">
        <f t="shared" si="663"/>
        <v>10292</v>
      </c>
      <c r="CG441">
        <f t="shared" si="664"/>
        <v>7069</v>
      </c>
      <c r="CH441">
        <f t="shared" si="665"/>
        <v>6205</v>
      </c>
      <c r="CZ441" s="88">
        <v>43435</v>
      </c>
      <c r="DA441" s="6">
        <f t="shared" si="666"/>
        <v>15888.666666666666</v>
      </c>
      <c r="DB441" s="6">
        <f t="shared" si="667"/>
        <v>14945.583333333334</v>
      </c>
      <c r="DC441" s="90">
        <f t="shared" si="668"/>
        <v>10612</v>
      </c>
    </row>
    <row r="442" spans="2:107" x14ac:dyDescent="0.3">
      <c r="B442" s="63">
        <v>43466</v>
      </c>
      <c r="C442" t="s">
        <v>443</v>
      </c>
      <c r="D442">
        <v>72</v>
      </c>
      <c r="E442">
        <v>226</v>
      </c>
      <c r="F442">
        <v>508</v>
      </c>
      <c r="G442">
        <v>52</v>
      </c>
      <c r="H442">
        <v>2902</v>
      </c>
      <c r="I442">
        <v>401</v>
      </c>
      <c r="J442">
        <v>83</v>
      </c>
      <c r="K442">
        <v>15</v>
      </c>
      <c r="L442">
        <v>531</v>
      </c>
      <c r="M442">
        <v>272</v>
      </c>
      <c r="N442">
        <v>213</v>
      </c>
      <c r="O442">
        <v>454</v>
      </c>
      <c r="P442">
        <v>278</v>
      </c>
      <c r="Q442">
        <v>100</v>
      </c>
      <c r="R442">
        <v>62</v>
      </c>
      <c r="S442">
        <v>62</v>
      </c>
      <c r="T442">
        <v>51</v>
      </c>
      <c r="U442">
        <v>88</v>
      </c>
      <c r="V442">
        <v>24</v>
      </c>
      <c r="W442">
        <v>143</v>
      </c>
      <c r="X442">
        <v>165</v>
      </c>
      <c r="Y442">
        <v>161</v>
      </c>
      <c r="Z442">
        <v>133</v>
      </c>
      <c r="AA442">
        <v>26</v>
      </c>
      <c r="AB442">
        <v>149</v>
      </c>
      <c r="AC442">
        <v>218</v>
      </c>
      <c r="AD442">
        <v>45</v>
      </c>
      <c r="AE442">
        <v>261</v>
      </c>
      <c r="AF442">
        <v>37</v>
      </c>
      <c r="AG442">
        <v>123</v>
      </c>
      <c r="AH442">
        <v>106</v>
      </c>
      <c r="AI442">
        <v>276</v>
      </c>
      <c r="AJ442">
        <v>186</v>
      </c>
      <c r="AK442">
        <v>60</v>
      </c>
      <c r="AL442">
        <v>177</v>
      </c>
      <c r="AM442">
        <v>93</v>
      </c>
      <c r="AN442">
        <v>1446</v>
      </c>
      <c r="AO442">
        <v>164</v>
      </c>
      <c r="AP442">
        <v>15</v>
      </c>
      <c r="AQ442">
        <v>104</v>
      </c>
      <c r="AR442">
        <v>29</v>
      </c>
      <c r="AS442">
        <v>139</v>
      </c>
      <c r="AT442">
        <v>695</v>
      </c>
      <c r="AU442">
        <v>228</v>
      </c>
      <c r="AV442">
        <v>20</v>
      </c>
      <c r="AW442">
        <v>278</v>
      </c>
      <c r="AX442">
        <v>0</v>
      </c>
      <c r="AY442">
        <v>18</v>
      </c>
      <c r="AZ442">
        <v>125</v>
      </c>
      <c r="BA442">
        <v>40</v>
      </c>
      <c r="BB442">
        <v>47</v>
      </c>
      <c r="BC442">
        <v>0</v>
      </c>
      <c r="BD442">
        <v>0</v>
      </c>
      <c r="BE442">
        <v>0</v>
      </c>
      <c r="BF442">
        <v>0</v>
      </c>
      <c r="BG442">
        <v>0</v>
      </c>
      <c r="BH442">
        <v>0</v>
      </c>
      <c r="BI442">
        <v>0</v>
      </c>
      <c r="BJ442">
        <v>0</v>
      </c>
      <c r="BK442">
        <v>0</v>
      </c>
      <c r="BL442">
        <v>0</v>
      </c>
      <c r="BM442">
        <v>0</v>
      </c>
      <c r="BN442">
        <v>0</v>
      </c>
      <c r="BO442">
        <v>110</v>
      </c>
      <c r="BP442">
        <v>0</v>
      </c>
      <c r="BQ442" s="30">
        <f t="shared" si="635"/>
        <v>702</v>
      </c>
      <c r="BR442" s="24">
        <v>12913</v>
      </c>
      <c r="BS442" s="30">
        <f t="shared" si="636"/>
        <v>12913</v>
      </c>
      <c r="BT442" s="30">
        <v>0</v>
      </c>
      <c r="BU442" s="43">
        <v>43496</v>
      </c>
      <c r="BW442">
        <f t="shared" ref="BW442" si="669">SUM(BR431:BR442)</f>
        <v>178958</v>
      </c>
      <c r="BX442" s="25">
        <f t="shared" ref="BX442" si="670">(BW442/BW430)-1</f>
        <v>-6.1425499554203622E-2</v>
      </c>
      <c r="BY442" s="44">
        <v>4489</v>
      </c>
      <c r="BZ442" s="39">
        <f t="shared" ref="BZ442" si="671">BR442-BY442</f>
        <v>8424</v>
      </c>
      <c r="CA442" s="39">
        <f t="shared" ref="CA442" si="672">SUM(BZ431:BZ442)</f>
        <v>33868</v>
      </c>
      <c r="CD442">
        <f t="shared" ref="CD442" si="673">SUM(H431:H442)</f>
        <v>38130</v>
      </c>
      <c r="CE442">
        <f t="shared" ref="CE442" si="674">SUM(AN431:AN442)</f>
        <v>19643</v>
      </c>
      <c r="CF442">
        <f t="shared" ref="CF442" si="675">SUM(AT431:AT442)</f>
        <v>10261</v>
      </c>
      <c r="CG442">
        <f t="shared" ref="CG442" si="676">SUM(F431:F442)</f>
        <v>7032</v>
      </c>
      <c r="CH442">
        <f t="shared" ref="CH442" si="677">SUM(O431:O442)</f>
        <v>6203</v>
      </c>
      <c r="CZ442" s="88">
        <v>43466</v>
      </c>
      <c r="DA442" s="6">
        <f t="shared" ref="DA442" si="678">AVERAGE(BS407:BS442)</f>
        <v>15766.805555555555</v>
      </c>
      <c r="DB442" s="6">
        <f t="shared" ref="DB442" si="679">AVERAGE(BS431:BS442)</f>
        <v>14913.166666666666</v>
      </c>
      <c r="DC442" s="90">
        <f t="shared" si="668"/>
        <v>12913</v>
      </c>
    </row>
    <row r="443" spans="2:107" x14ac:dyDescent="0.3">
      <c r="B443" s="63">
        <v>43497</v>
      </c>
      <c r="C443" t="s">
        <v>444</v>
      </c>
      <c r="D443">
        <v>60</v>
      </c>
      <c r="E443">
        <v>169</v>
      </c>
      <c r="F443">
        <v>380</v>
      </c>
      <c r="G443">
        <v>49</v>
      </c>
      <c r="H443">
        <v>2118</v>
      </c>
      <c r="I443">
        <v>289</v>
      </c>
      <c r="J443">
        <v>46</v>
      </c>
      <c r="K443">
        <v>8</v>
      </c>
      <c r="L443">
        <v>398</v>
      </c>
      <c r="M443">
        <v>203</v>
      </c>
      <c r="N443">
        <v>170</v>
      </c>
      <c r="O443">
        <v>334</v>
      </c>
      <c r="P443">
        <v>221</v>
      </c>
      <c r="Q443">
        <v>87</v>
      </c>
      <c r="R443">
        <v>46</v>
      </c>
      <c r="S443">
        <v>66</v>
      </c>
      <c r="T443">
        <v>46</v>
      </c>
      <c r="U443">
        <v>58</v>
      </c>
      <c r="V443">
        <v>22</v>
      </c>
      <c r="W443">
        <v>111</v>
      </c>
      <c r="X443">
        <v>113</v>
      </c>
      <c r="Y443">
        <v>141</v>
      </c>
      <c r="Z443">
        <v>97</v>
      </c>
      <c r="AA443">
        <v>24</v>
      </c>
      <c r="AB443">
        <v>101</v>
      </c>
      <c r="AC443">
        <v>157</v>
      </c>
      <c r="AD443">
        <v>41</v>
      </c>
      <c r="AE443">
        <v>196</v>
      </c>
      <c r="AF443">
        <v>24</v>
      </c>
      <c r="AG443">
        <v>121</v>
      </c>
      <c r="AH443">
        <v>88</v>
      </c>
      <c r="AI443">
        <v>207</v>
      </c>
      <c r="AJ443">
        <v>194</v>
      </c>
      <c r="AK443">
        <v>38</v>
      </c>
      <c r="AL443">
        <v>123</v>
      </c>
      <c r="AM443">
        <v>65</v>
      </c>
      <c r="AN443">
        <v>1038</v>
      </c>
      <c r="AO443">
        <v>147</v>
      </c>
      <c r="AP443">
        <v>11</v>
      </c>
      <c r="AQ443">
        <v>59</v>
      </c>
      <c r="AR443">
        <v>37</v>
      </c>
      <c r="AS443">
        <v>101</v>
      </c>
      <c r="AT443">
        <v>599</v>
      </c>
      <c r="AU443">
        <v>173</v>
      </c>
      <c r="AV443">
        <v>15</v>
      </c>
      <c r="AW443">
        <v>191</v>
      </c>
      <c r="AX443">
        <v>0</v>
      </c>
      <c r="AY443">
        <v>14</v>
      </c>
      <c r="AZ443">
        <v>89</v>
      </c>
      <c r="BA443">
        <v>31</v>
      </c>
      <c r="BB443">
        <v>23</v>
      </c>
      <c r="BC443">
        <v>0</v>
      </c>
      <c r="BD443">
        <v>0</v>
      </c>
      <c r="BE443">
        <v>0</v>
      </c>
      <c r="BF443">
        <v>0</v>
      </c>
      <c r="BG443">
        <v>0</v>
      </c>
      <c r="BH443">
        <v>0</v>
      </c>
      <c r="BI443">
        <v>0</v>
      </c>
      <c r="BJ443">
        <v>0</v>
      </c>
      <c r="BK443">
        <v>0</v>
      </c>
      <c r="BL443">
        <v>0</v>
      </c>
      <c r="BM443">
        <v>0</v>
      </c>
      <c r="BN443">
        <v>0</v>
      </c>
      <c r="BO443">
        <v>90</v>
      </c>
      <c r="BP443">
        <v>0</v>
      </c>
      <c r="BQ443" s="30">
        <f t="shared" si="635"/>
        <v>490</v>
      </c>
      <c r="BR443" s="24">
        <v>9719</v>
      </c>
      <c r="BS443" s="30">
        <f t="shared" si="636"/>
        <v>9719</v>
      </c>
      <c r="BT443" s="30">
        <v>0</v>
      </c>
      <c r="BU443" s="43">
        <v>43524</v>
      </c>
      <c r="BW443">
        <f t="shared" ref="BW443" si="680">SUM(BR432:BR443)</f>
        <v>176289</v>
      </c>
      <c r="BX443" s="25">
        <f t="shared" ref="BX443" si="681">(BW443/BW431)-1</f>
        <v>-7.5302263369089184E-2</v>
      </c>
      <c r="BY443" s="44">
        <v>3664</v>
      </c>
      <c r="BZ443" s="39">
        <f t="shared" ref="BZ443" si="682">BR443-BY443</f>
        <v>6055</v>
      </c>
      <c r="CA443" s="39">
        <f t="shared" ref="CA443" si="683">SUM(BZ432:BZ443)</f>
        <v>31190</v>
      </c>
      <c r="CD443">
        <f t="shared" ref="CD443" si="684">SUM(H432:H443)</f>
        <v>37658</v>
      </c>
      <c r="CE443">
        <f t="shared" ref="CE443" si="685">SUM(AN432:AN443)</f>
        <v>19237</v>
      </c>
      <c r="CF443">
        <f t="shared" ref="CF443" si="686">SUM(AT432:AT443)</f>
        <v>10132</v>
      </c>
      <c r="CG443">
        <f t="shared" ref="CG443" si="687">SUM(F432:F443)</f>
        <v>6892</v>
      </c>
      <c r="CH443">
        <f t="shared" ref="CH443" si="688">SUM(O432:O443)</f>
        <v>6073</v>
      </c>
      <c r="CZ443" s="88">
        <v>43497</v>
      </c>
      <c r="DA443" s="6">
        <f t="shared" ref="DA443" si="689">AVERAGE(BS408:BS443)</f>
        <v>15633.972222222223</v>
      </c>
      <c r="DB443" s="6">
        <f t="shared" ref="DB443" si="690">AVERAGE(BS432:BS443)</f>
        <v>14690.75</v>
      </c>
      <c r="DC443" s="90">
        <f t="shared" si="668"/>
        <v>9719</v>
      </c>
    </row>
    <row r="444" spans="2:107" x14ac:dyDescent="0.3">
      <c r="B444" s="63">
        <v>43525</v>
      </c>
      <c r="C444" t="s">
        <v>445</v>
      </c>
      <c r="D444">
        <v>65</v>
      </c>
      <c r="E444">
        <v>228</v>
      </c>
      <c r="F444">
        <v>528</v>
      </c>
      <c r="G444">
        <v>69</v>
      </c>
      <c r="H444">
        <v>2885</v>
      </c>
      <c r="I444">
        <v>415</v>
      </c>
      <c r="J444">
        <v>62</v>
      </c>
      <c r="K444">
        <v>18</v>
      </c>
      <c r="L444">
        <v>558</v>
      </c>
      <c r="M444">
        <v>301</v>
      </c>
      <c r="N444">
        <v>238</v>
      </c>
      <c r="O444">
        <v>481</v>
      </c>
      <c r="P444">
        <v>323</v>
      </c>
      <c r="Q444">
        <v>106</v>
      </c>
      <c r="R444">
        <v>76</v>
      </c>
      <c r="S444">
        <v>95</v>
      </c>
      <c r="T444">
        <v>57</v>
      </c>
      <c r="U444">
        <v>76</v>
      </c>
      <c r="V444">
        <v>22</v>
      </c>
      <c r="W444">
        <v>165</v>
      </c>
      <c r="X444">
        <v>161</v>
      </c>
      <c r="Y444">
        <v>189</v>
      </c>
      <c r="Z444">
        <v>136</v>
      </c>
      <c r="AA444">
        <v>35</v>
      </c>
      <c r="AB444">
        <v>154</v>
      </c>
      <c r="AC444">
        <v>197</v>
      </c>
      <c r="AD444">
        <v>62</v>
      </c>
      <c r="AE444">
        <v>275</v>
      </c>
      <c r="AF444">
        <v>30</v>
      </c>
      <c r="AG444">
        <v>148</v>
      </c>
      <c r="AH444">
        <v>124</v>
      </c>
      <c r="AI444">
        <v>269</v>
      </c>
      <c r="AJ444">
        <v>210</v>
      </c>
      <c r="AK444">
        <v>60</v>
      </c>
      <c r="AL444">
        <v>181</v>
      </c>
      <c r="AM444">
        <v>85</v>
      </c>
      <c r="AN444">
        <v>1485</v>
      </c>
      <c r="AO444">
        <v>192</v>
      </c>
      <c r="AP444">
        <v>19</v>
      </c>
      <c r="AQ444">
        <v>115</v>
      </c>
      <c r="AR444">
        <v>33</v>
      </c>
      <c r="AS444">
        <v>143</v>
      </c>
      <c r="AT444">
        <v>766</v>
      </c>
      <c r="AU444">
        <v>236</v>
      </c>
      <c r="AV444">
        <v>11</v>
      </c>
      <c r="AW444">
        <v>232</v>
      </c>
      <c r="AX444">
        <v>0</v>
      </c>
      <c r="AY444">
        <v>19</v>
      </c>
      <c r="AZ444">
        <v>136</v>
      </c>
      <c r="BA444">
        <v>53</v>
      </c>
      <c r="BB444">
        <v>42</v>
      </c>
      <c r="BC444">
        <v>0</v>
      </c>
      <c r="BD444">
        <v>0</v>
      </c>
      <c r="BE444">
        <v>0</v>
      </c>
      <c r="BF444">
        <v>0</v>
      </c>
      <c r="BG444">
        <v>0</v>
      </c>
      <c r="BH444">
        <v>0</v>
      </c>
      <c r="BI444">
        <v>0</v>
      </c>
      <c r="BJ444">
        <v>0</v>
      </c>
      <c r="BK444">
        <v>0</v>
      </c>
      <c r="BL444">
        <v>0</v>
      </c>
      <c r="BM444">
        <v>0</v>
      </c>
      <c r="BN444">
        <v>0</v>
      </c>
      <c r="BO444">
        <v>139</v>
      </c>
      <c r="BP444">
        <v>0</v>
      </c>
      <c r="BQ444" s="30">
        <f t="shared" si="635"/>
        <v>758</v>
      </c>
      <c r="BR444" s="24">
        <v>13463</v>
      </c>
      <c r="BS444" s="30">
        <f t="shared" si="636"/>
        <v>13463</v>
      </c>
      <c r="BT444" s="30">
        <v>0</v>
      </c>
      <c r="BU444" s="43">
        <v>43555</v>
      </c>
      <c r="BW444">
        <f t="shared" ref="BW444" si="691">SUM(BR433:BR444)</f>
        <v>171747</v>
      </c>
      <c r="BX444" s="25">
        <f t="shared" ref="BX444" si="692">(BW444/BW432)-1</f>
        <v>-0.11687303317633024</v>
      </c>
      <c r="BY444" s="44">
        <v>9052</v>
      </c>
      <c r="BZ444" s="39">
        <f t="shared" ref="BZ444" si="693">BR444-BY444</f>
        <v>4411</v>
      </c>
      <c r="CA444" s="39">
        <f t="shared" ref="CA444" si="694">SUM(BZ433:BZ444)</f>
        <v>30274</v>
      </c>
      <c r="CD444">
        <f t="shared" ref="CD444" si="695">SUM(H433:H444)</f>
        <v>36831</v>
      </c>
      <c r="CE444">
        <f t="shared" ref="CE444" si="696">SUM(AN433:AN444)</f>
        <v>18492</v>
      </c>
      <c r="CF444">
        <f t="shared" ref="CF444" si="697">SUM(AT433:AT444)</f>
        <v>9848</v>
      </c>
      <c r="CG444">
        <f t="shared" ref="CG444" si="698">SUM(F433:F444)</f>
        <v>6766</v>
      </c>
      <c r="CH444">
        <f t="shared" ref="CH444" si="699">SUM(O433:O444)</f>
        <v>5863</v>
      </c>
      <c r="CZ444" s="88">
        <v>43525</v>
      </c>
      <c r="DA444" s="6">
        <f t="shared" ref="DA444" si="700">AVERAGE(BS409:BS444)</f>
        <v>15573.916666666666</v>
      </c>
      <c r="DB444" s="6">
        <f t="shared" ref="DB444" si="701">AVERAGE(BS433:BS444)</f>
        <v>14312.25</v>
      </c>
      <c r="DC444" s="90">
        <f t="shared" si="668"/>
        <v>13463</v>
      </c>
    </row>
    <row r="445" spans="2:107" x14ac:dyDescent="0.3">
      <c r="B445" s="63">
        <v>43556</v>
      </c>
      <c r="C445" t="s">
        <v>446</v>
      </c>
      <c r="D445">
        <v>63</v>
      </c>
      <c r="E445">
        <v>199</v>
      </c>
      <c r="F445">
        <v>542</v>
      </c>
      <c r="G445">
        <v>50</v>
      </c>
      <c r="H445">
        <v>2628</v>
      </c>
      <c r="I445">
        <v>401</v>
      </c>
      <c r="J445">
        <v>53</v>
      </c>
      <c r="K445">
        <v>17</v>
      </c>
      <c r="L445">
        <v>468</v>
      </c>
      <c r="M445">
        <v>270</v>
      </c>
      <c r="N445">
        <v>214</v>
      </c>
      <c r="O445">
        <v>424</v>
      </c>
      <c r="P445">
        <v>305</v>
      </c>
      <c r="Q445">
        <v>108</v>
      </c>
      <c r="R445">
        <v>58</v>
      </c>
      <c r="S445">
        <v>98</v>
      </c>
      <c r="T445">
        <v>51</v>
      </c>
      <c r="U445">
        <v>70</v>
      </c>
      <c r="V445">
        <v>23</v>
      </c>
      <c r="W445">
        <v>110</v>
      </c>
      <c r="X445">
        <v>155</v>
      </c>
      <c r="Y445">
        <v>178</v>
      </c>
      <c r="Z445">
        <v>141</v>
      </c>
      <c r="AA445">
        <v>21</v>
      </c>
      <c r="AB445">
        <v>128</v>
      </c>
      <c r="AC445">
        <v>185</v>
      </c>
      <c r="AD445">
        <v>52</v>
      </c>
      <c r="AE445">
        <v>276</v>
      </c>
      <c r="AF445">
        <v>24</v>
      </c>
      <c r="AG445">
        <v>136</v>
      </c>
      <c r="AH445">
        <v>90</v>
      </c>
      <c r="AI445">
        <v>243</v>
      </c>
      <c r="AJ445">
        <v>207</v>
      </c>
      <c r="AK445">
        <v>56</v>
      </c>
      <c r="AL445">
        <v>164</v>
      </c>
      <c r="AM445">
        <v>69</v>
      </c>
      <c r="AN445">
        <v>1412</v>
      </c>
      <c r="AO445">
        <v>164</v>
      </c>
      <c r="AP445">
        <v>11</v>
      </c>
      <c r="AQ445">
        <v>93</v>
      </c>
      <c r="AR445">
        <v>38</v>
      </c>
      <c r="AS445">
        <v>131</v>
      </c>
      <c r="AT445">
        <v>745</v>
      </c>
      <c r="AU445">
        <v>205</v>
      </c>
      <c r="AV445">
        <v>25</v>
      </c>
      <c r="AW445">
        <v>246</v>
      </c>
      <c r="AX445">
        <v>0</v>
      </c>
      <c r="AY445">
        <v>13</v>
      </c>
      <c r="AZ445">
        <v>133</v>
      </c>
      <c r="BA445">
        <v>50</v>
      </c>
      <c r="BB445">
        <v>32</v>
      </c>
      <c r="BC445">
        <v>0</v>
      </c>
      <c r="BD445">
        <v>0</v>
      </c>
      <c r="BE445">
        <v>0</v>
      </c>
      <c r="BF445">
        <v>0</v>
      </c>
      <c r="BG445">
        <v>0</v>
      </c>
      <c r="BH445">
        <v>0</v>
      </c>
      <c r="BI445">
        <v>0</v>
      </c>
      <c r="BJ445">
        <v>0</v>
      </c>
      <c r="BK445">
        <v>0</v>
      </c>
      <c r="BL445">
        <v>0</v>
      </c>
      <c r="BM445">
        <v>0</v>
      </c>
      <c r="BN445">
        <v>0</v>
      </c>
      <c r="BO445">
        <v>112</v>
      </c>
      <c r="BP445">
        <v>0</v>
      </c>
      <c r="BQ445" s="30">
        <f t="shared" si="635"/>
        <v>668</v>
      </c>
      <c r="BR445" s="24">
        <v>12355</v>
      </c>
      <c r="BS445" s="30">
        <f t="shared" si="636"/>
        <v>12355</v>
      </c>
      <c r="BT445" s="30">
        <v>0</v>
      </c>
      <c r="BU445" s="43">
        <v>43585</v>
      </c>
      <c r="BW445">
        <f t="shared" ref="BW445" si="702">SUM(BR434:BR445)</f>
        <v>170532</v>
      </c>
      <c r="BX445" s="25">
        <f t="shared" ref="BX445" si="703">(BW445/BW433)-1</f>
        <v>-0.10702672133465285</v>
      </c>
      <c r="BY445" s="44">
        <v>5650</v>
      </c>
      <c r="BZ445" s="39">
        <f t="shared" ref="BZ445" si="704">BR445-BY445</f>
        <v>6705</v>
      </c>
      <c r="CA445" s="39">
        <f t="shared" ref="CA445" si="705">SUM(BZ434:BZ445)</f>
        <v>50767</v>
      </c>
      <c r="CD445">
        <f t="shared" ref="CD445" si="706">SUM(H434:H445)</f>
        <v>36492</v>
      </c>
      <c r="CE445">
        <f t="shared" ref="CE445" si="707">SUM(AN434:AN445)</f>
        <v>18349</v>
      </c>
      <c r="CF445">
        <f t="shared" ref="CF445" si="708">SUM(AT434:AT445)</f>
        <v>9839</v>
      </c>
      <c r="CG445">
        <f t="shared" ref="CG445" si="709">SUM(F434:F445)</f>
        <v>6763</v>
      </c>
      <c r="CH445">
        <f t="shared" ref="CH445" si="710">SUM(O434:O445)</f>
        <v>5827</v>
      </c>
      <c r="CZ445" s="88">
        <v>43556</v>
      </c>
      <c r="DA445" s="6">
        <f t="shared" ref="DA445" si="711">AVERAGE(BS410:BS445)</f>
        <v>15412.166666666666</v>
      </c>
      <c r="DB445" s="6">
        <f t="shared" ref="DB445" si="712">AVERAGE(BS434:BS445)</f>
        <v>14211</v>
      </c>
      <c r="DC445" s="90">
        <f t="shared" ref="DC445" si="713">BS445</f>
        <v>12355</v>
      </c>
    </row>
    <row r="446" spans="2:107" x14ac:dyDescent="0.3">
      <c r="B446" s="63">
        <v>43586</v>
      </c>
      <c r="C446" t="s">
        <v>447</v>
      </c>
      <c r="D446">
        <v>70</v>
      </c>
      <c r="E446">
        <v>264</v>
      </c>
      <c r="F446">
        <v>568</v>
      </c>
      <c r="G446">
        <v>50</v>
      </c>
      <c r="H446">
        <v>2731</v>
      </c>
      <c r="I446">
        <v>414</v>
      </c>
      <c r="J446">
        <v>57</v>
      </c>
      <c r="K446">
        <v>15</v>
      </c>
      <c r="L446">
        <v>556</v>
      </c>
      <c r="M446">
        <v>259</v>
      </c>
      <c r="N446">
        <v>238</v>
      </c>
      <c r="O446">
        <v>487</v>
      </c>
      <c r="P446">
        <v>316</v>
      </c>
      <c r="Q446">
        <v>89</v>
      </c>
      <c r="R446">
        <v>57</v>
      </c>
      <c r="S446">
        <v>87</v>
      </c>
      <c r="T446">
        <v>65</v>
      </c>
      <c r="U446">
        <v>80</v>
      </c>
      <c r="V446">
        <v>25</v>
      </c>
      <c r="W446">
        <v>128</v>
      </c>
      <c r="X446">
        <v>129</v>
      </c>
      <c r="Y446">
        <v>200</v>
      </c>
      <c r="Z446">
        <v>162</v>
      </c>
      <c r="AA446">
        <v>34</v>
      </c>
      <c r="AB446">
        <v>154</v>
      </c>
      <c r="AC446">
        <v>204</v>
      </c>
      <c r="AD446">
        <v>57</v>
      </c>
      <c r="AE446">
        <v>289</v>
      </c>
      <c r="AF446">
        <v>31</v>
      </c>
      <c r="AG446">
        <v>149</v>
      </c>
      <c r="AH446">
        <v>102</v>
      </c>
      <c r="AI446">
        <v>263</v>
      </c>
      <c r="AJ446">
        <v>204</v>
      </c>
      <c r="AK446">
        <v>45</v>
      </c>
      <c r="AL446">
        <v>177</v>
      </c>
      <c r="AM446">
        <v>103</v>
      </c>
      <c r="AN446">
        <v>1508</v>
      </c>
      <c r="AO446">
        <v>161</v>
      </c>
      <c r="AP446">
        <v>17</v>
      </c>
      <c r="AQ446">
        <v>93</v>
      </c>
      <c r="AR446">
        <v>43</v>
      </c>
      <c r="AS446">
        <v>139</v>
      </c>
      <c r="AT446">
        <v>741</v>
      </c>
      <c r="AU446">
        <v>240</v>
      </c>
      <c r="AV446">
        <v>16</v>
      </c>
      <c r="AW446">
        <v>257</v>
      </c>
      <c r="AX446">
        <v>0</v>
      </c>
      <c r="AY446">
        <v>8</v>
      </c>
      <c r="AZ446">
        <v>140</v>
      </c>
      <c r="BA446">
        <v>40</v>
      </c>
      <c r="BB446">
        <v>30</v>
      </c>
      <c r="BC446">
        <v>0</v>
      </c>
      <c r="BD446">
        <v>0</v>
      </c>
      <c r="BE446">
        <v>0</v>
      </c>
      <c r="BF446">
        <v>0</v>
      </c>
      <c r="BG446">
        <v>0</v>
      </c>
      <c r="BH446">
        <v>0</v>
      </c>
      <c r="BI446">
        <v>0</v>
      </c>
      <c r="BJ446">
        <v>0</v>
      </c>
      <c r="BK446">
        <v>0</v>
      </c>
      <c r="BL446">
        <v>0</v>
      </c>
      <c r="BM446">
        <v>0</v>
      </c>
      <c r="BN446">
        <v>0</v>
      </c>
      <c r="BO446">
        <v>117</v>
      </c>
      <c r="BP446">
        <v>0</v>
      </c>
      <c r="BQ446" s="30">
        <f t="shared" si="635"/>
        <v>659</v>
      </c>
      <c r="BR446" s="24">
        <v>13068</v>
      </c>
      <c r="BS446" s="30">
        <f t="shared" si="636"/>
        <v>13068</v>
      </c>
      <c r="BT446" s="30">
        <v>0</v>
      </c>
      <c r="BU446" s="43">
        <v>43616</v>
      </c>
      <c r="BW446">
        <f t="shared" ref="BW446" si="714">SUM(BR435:BR446)</f>
        <v>170967</v>
      </c>
      <c r="BX446" s="25">
        <f t="shared" ref="BX446" si="715">(BW446/BW434)-1</f>
        <v>-0.10350957227579483</v>
      </c>
      <c r="BY446" s="44">
        <v>4528</v>
      </c>
      <c r="BZ446" s="39">
        <f t="shared" ref="BZ446" si="716">BR446-BY446</f>
        <v>8540</v>
      </c>
      <c r="CA446" s="39">
        <f t="shared" ref="CA446" si="717">SUM(BZ435:BZ446)</f>
        <v>74787</v>
      </c>
      <c r="CD446">
        <f t="shared" ref="CD446:CD448" si="718">SUM(H435:H446)</f>
        <v>36481</v>
      </c>
      <c r="CE446">
        <f t="shared" ref="CE446:CE448" si="719">SUM(AN435:AN446)</f>
        <v>18407</v>
      </c>
      <c r="CF446">
        <f t="shared" ref="CF446:CF448" si="720">SUM(AT435:AT446)</f>
        <v>9867</v>
      </c>
      <c r="CG446">
        <f t="shared" ref="CG446:CG448" si="721">SUM(F435:F446)</f>
        <v>6809</v>
      </c>
      <c r="CH446">
        <f t="shared" ref="CH446:CH448" si="722">SUM(O435:O446)</f>
        <v>5873</v>
      </c>
      <c r="CZ446" s="88">
        <v>43586</v>
      </c>
      <c r="DA446" s="6">
        <f t="shared" ref="DA446:DA447" si="723">AVERAGE(BS411:BS446)</f>
        <v>15391.777777777777</v>
      </c>
      <c r="DB446" s="6">
        <f t="shared" ref="DB446:DB447" si="724">AVERAGE(BS435:BS446)</f>
        <v>14247.25</v>
      </c>
      <c r="DC446" s="90">
        <f t="shared" ref="DC446:DC447" si="725">BS446</f>
        <v>13068</v>
      </c>
    </row>
    <row r="447" spans="2:107" x14ac:dyDescent="0.3">
      <c r="B447" s="63">
        <v>43617</v>
      </c>
      <c r="C447" t="s">
        <v>448</v>
      </c>
      <c r="D447">
        <v>90</v>
      </c>
      <c r="E447">
        <v>208</v>
      </c>
      <c r="F447">
        <v>602</v>
      </c>
      <c r="G447">
        <v>63</v>
      </c>
      <c r="H447">
        <v>3080</v>
      </c>
      <c r="I447">
        <v>471</v>
      </c>
      <c r="J447">
        <v>61</v>
      </c>
      <c r="K447">
        <v>17</v>
      </c>
      <c r="L447">
        <v>553</v>
      </c>
      <c r="M447">
        <v>281</v>
      </c>
      <c r="N447">
        <v>236</v>
      </c>
      <c r="O447">
        <v>468</v>
      </c>
      <c r="P447">
        <v>338</v>
      </c>
      <c r="Q447">
        <v>102</v>
      </c>
      <c r="R447">
        <v>82</v>
      </c>
      <c r="S447">
        <v>107</v>
      </c>
      <c r="T447">
        <v>69</v>
      </c>
      <c r="U447">
        <v>73</v>
      </c>
      <c r="V447">
        <v>29</v>
      </c>
      <c r="W447">
        <v>142</v>
      </c>
      <c r="X447">
        <v>150</v>
      </c>
      <c r="Y447">
        <v>206</v>
      </c>
      <c r="Z447">
        <v>199</v>
      </c>
      <c r="AA447">
        <v>40</v>
      </c>
      <c r="AB447">
        <v>157</v>
      </c>
      <c r="AC447">
        <v>234</v>
      </c>
      <c r="AD447">
        <v>71</v>
      </c>
      <c r="AE447">
        <v>290</v>
      </c>
      <c r="AF447">
        <v>34</v>
      </c>
      <c r="AG447">
        <v>165</v>
      </c>
      <c r="AH447">
        <v>96</v>
      </c>
      <c r="AI447">
        <v>262</v>
      </c>
      <c r="AJ447">
        <v>231</v>
      </c>
      <c r="AK447">
        <v>55</v>
      </c>
      <c r="AL447">
        <v>205</v>
      </c>
      <c r="AM447">
        <v>99</v>
      </c>
      <c r="AN447">
        <v>1391</v>
      </c>
      <c r="AO447">
        <v>179</v>
      </c>
      <c r="AP447">
        <v>23</v>
      </c>
      <c r="AQ447">
        <v>108</v>
      </c>
      <c r="AR447">
        <v>52</v>
      </c>
      <c r="AS447">
        <v>154</v>
      </c>
      <c r="AT447">
        <v>841</v>
      </c>
      <c r="AU447">
        <v>277</v>
      </c>
      <c r="AV447">
        <v>11</v>
      </c>
      <c r="AW447">
        <v>250</v>
      </c>
      <c r="AX447">
        <v>0</v>
      </c>
      <c r="AY447">
        <v>23</v>
      </c>
      <c r="AZ447">
        <v>151</v>
      </c>
      <c r="BA447">
        <v>51</v>
      </c>
      <c r="BB447">
        <v>43</v>
      </c>
      <c r="BC447">
        <v>0</v>
      </c>
      <c r="BD447">
        <v>0</v>
      </c>
      <c r="BE447">
        <v>0</v>
      </c>
      <c r="BF447">
        <v>0</v>
      </c>
      <c r="BG447">
        <v>0</v>
      </c>
      <c r="BH447">
        <v>0</v>
      </c>
      <c r="BI447">
        <v>0</v>
      </c>
      <c r="BJ447">
        <v>0</v>
      </c>
      <c r="BK447">
        <v>0</v>
      </c>
      <c r="BL447">
        <v>0</v>
      </c>
      <c r="BM447">
        <v>0</v>
      </c>
      <c r="BN447">
        <v>0</v>
      </c>
      <c r="BO447">
        <v>132</v>
      </c>
      <c r="BP447">
        <v>0</v>
      </c>
      <c r="BQ447" s="30">
        <f t="shared" si="635"/>
        <v>653</v>
      </c>
      <c r="BR447" s="24">
        <v>13905</v>
      </c>
      <c r="BS447" s="30">
        <f t="shared" si="636"/>
        <v>13905</v>
      </c>
      <c r="BT447" s="30">
        <v>0</v>
      </c>
      <c r="BU447" s="43">
        <v>43646</v>
      </c>
      <c r="BW447">
        <f t="shared" ref="BW447:BW449" si="726">SUM(BR436:BR447)</f>
        <v>167444</v>
      </c>
      <c r="BX447" s="25">
        <f t="shared" ref="BX447:BX449" si="727">(BW447/BW435)-1</f>
        <v>-0.13917621172551353</v>
      </c>
      <c r="BY447" s="44">
        <v>4359</v>
      </c>
      <c r="BZ447" s="39">
        <f t="shared" ref="BZ447:BZ449" si="728">BR447-BY447</f>
        <v>9546</v>
      </c>
      <c r="CA447" s="39">
        <f t="shared" ref="CA447:CA449" si="729">SUM(BZ436:BZ447)</f>
        <v>84415</v>
      </c>
      <c r="CD447">
        <f t="shared" si="718"/>
        <v>35925</v>
      </c>
      <c r="CE447">
        <f t="shared" si="719"/>
        <v>17998</v>
      </c>
      <c r="CF447">
        <f t="shared" si="720"/>
        <v>9661</v>
      </c>
      <c r="CG447">
        <f t="shared" si="721"/>
        <v>6698</v>
      </c>
      <c r="CH447">
        <f t="shared" si="722"/>
        <v>5761</v>
      </c>
      <c r="CZ447" s="88">
        <v>43617</v>
      </c>
      <c r="DA447" s="6">
        <f t="shared" si="723"/>
        <v>15340.5</v>
      </c>
      <c r="DB447" s="6">
        <f t="shared" si="724"/>
        <v>13953.666666666666</v>
      </c>
      <c r="DC447" s="90">
        <f t="shared" si="725"/>
        <v>13905</v>
      </c>
    </row>
    <row r="448" spans="2:107" x14ac:dyDescent="0.3">
      <c r="B448" s="63">
        <v>43647</v>
      </c>
      <c r="C448" t="s">
        <v>462</v>
      </c>
      <c r="D448">
        <v>95</v>
      </c>
      <c r="E448">
        <v>272</v>
      </c>
      <c r="F448">
        <v>686</v>
      </c>
      <c r="G448">
        <v>64</v>
      </c>
      <c r="H448">
        <v>3509</v>
      </c>
      <c r="I448">
        <v>563</v>
      </c>
      <c r="J448">
        <v>98</v>
      </c>
      <c r="K448">
        <v>25</v>
      </c>
      <c r="L448">
        <v>674</v>
      </c>
      <c r="M448">
        <v>294</v>
      </c>
      <c r="N448">
        <v>272</v>
      </c>
      <c r="O448">
        <v>475</v>
      </c>
      <c r="P448">
        <v>428</v>
      </c>
      <c r="Q448">
        <v>168</v>
      </c>
      <c r="R448">
        <v>99</v>
      </c>
      <c r="S448">
        <v>142</v>
      </c>
      <c r="T448">
        <v>84</v>
      </c>
      <c r="U448">
        <v>84</v>
      </c>
      <c r="V448">
        <v>27</v>
      </c>
      <c r="W448">
        <v>200</v>
      </c>
      <c r="X448">
        <v>222</v>
      </c>
      <c r="Y448">
        <v>246</v>
      </c>
      <c r="Z448">
        <v>222</v>
      </c>
      <c r="AA448">
        <v>38</v>
      </c>
      <c r="AB448">
        <v>206</v>
      </c>
      <c r="AC448">
        <v>202</v>
      </c>
      <c r="AD448">
        <v>71</v>
      </c>
      <c r="AE448">
        <v>336</v>
      </c>
      <c r="AF448">
        <v>48</v>
      </c>
      <c r="AG448">
        <v>190</v>
      </c>
      <c r="AH448">
        <v>112</v>
      </c>
      <c r="AI448">
        <v>347</v>
      </c>
      <c r="AJ448">
        <v>282</v>
      </c>
      <c r="AK448">
        <v>60</v>
      </c>
      <c r="AL448">
        <v>255</v>
      </c>
      <c r="AM448">
        <v>115</v>
      </c>
      <c r="AN448">
        <v>1810</v>
      </c>
      <c r="AO448">
        <v>277</v>
      </c>
      <c r="AP448">
        <v>21</v>
      </c>
      <c r="AQ448">
        <v>128</v>
      </c>
      <c r="AR448">
        <v>35</v>
      </c>
      <c r="AS448">
        <v>200</v>
      </c>
      <c r="AT448">
        <v>947</v>
      </c>
      <c r="AU448">
        <v>298</v>
      </c>
      <c r="AV448">
        <v>35</v>
      </c>
      <c r="AW448">
        <v>347</v>
      </c>
      <c r="AX448">
        <v>0</v>
      </c>
      <c r="AY448">
        <v>34</v>
      </c>
      <c r="AZ448">
        <v>179</v>
      </c>
      <c r="BA448">
        <v>59</v>
      </c>
      <c r="BB448">
        <v>51</v>
      </c>
      <c r="BC448">
        <v>0</v>
      </c>
      <c r="BD448">
        <v>0</v>
      </c>
      <c r="BE448">
        <v>0</v>
      </c>
      <c r="BF448">
        <v>0</v>
      </c>
      <c r="BG448">
        <v>0</v>
      </c>
      <c r="BH448">
        <v>0</v>
      </c>
      <c r="BI448">
        <v>0</v>
      </c>
      <c r="BJ448">
        <v>0</v>
      </c>
      <c r="BK448">
        <v>0</v>
      </c>
      <c r="BL448">
        <v>0</v>
      </c>
      <c r="BM448">
        <v>0</v>
      </c>
      <c r="BN448">
        <v>0</v>
      </c>
      <c r="BO448">
        <v>162</v>
      </c>
      <c r="BP448">
        <v>0</v>
      </c>
      <c r="BQ448" s="30">
        <f t="shared" si="635"/>
        <v>719</v>
      </c>
      <c r="BR448" s="24">
        <v>16513</v>
      </c>
      <c r="BS448" s="30">
        <f t="shared" si="636"/>
        <v>16513</v>
      </c>
      <c r="BT448" s="30">
        <v>0</v>
      </c>
      <c r="BU448" s="43">
        <v>43677</v>
      </c>
      <c r="BW448">
        <f t="shared" si="726"/>
        <v>167059</v>
      </c>
      <c r="BX448" s="25">
        <f t="shared" si="727"/>
        <v>-0.12435070210658183</v>
      </c>
      <c r="BY448" s="44">
        <v>5791</v>
      </c>
      <c r="BZ448" s="39">
        <f t="shared" si="728"/>
        <v>10722</v>
      </c>
      <c r="CA448" s="39">
        <f t="shared" si="729"/>
        <v>83358</v>
      </c>
      <c r="CD448">
        <f t="shared" si="718"/>
        <v>35843</v>
      </c>
      <c r="CE448">
        <f t="shared" si="719"/>
        <v>18049</v>
      </c>
      <c r="CF448">
        <f t="shared" si="720"/>
        <v>9598</v>
      </c>
      <c r="CG448">
        <f t="shared" si="721"/>
        <v>6800</v>
      </c>
      <c r="CH448">
        <f t="shared" si="722"/>
        <v>5673</v>
      </c>
      <c r="CZ448" s="88">
        <v>43647</v>
      </c>
      <c r="DA448" s="6">
        <f t="shared" ref="DA448:DA449" si="730">AVERAGE(BS413:BS448)</f>
        <v>15185.388888888889</v>
      </c>
      <c r="DB448" s="6">
        <f t="shared" ref="DB448:DB449" si="731">AVERAGE(BS437:BS448)</f>
        <v>13921.583333333334</v>
      </c>
      <c r="DC448" s="90">
        <f t="shared" ref="DC448:DC449" si="732">BS448</f>
        <v>16513</v>
      </c>
    </row>
    <row r="449" spans="2:107" x14ac:dyDescent="0.3">
      <c r="B449" s="63">
        <v>43678</v>
      </c>
      <c r="C449" t="s">
        <v>438</v>
      </c>
      <c r="D449">
        <v>110</v>
      </c>
      <c r="E449">
        <v>282</v>
      </c>
      <c r="F449">
        <v>630</v>
      </c>
      <c r="G449">
        <v>79</v>
      </c>
      <c r="H449">
        <v>3584</v>
      </c>
      <c r="I449">
        <v>515</v>
      </c>
      <c r="J449">
        <v>106</v>
      </c>
      <c r="K449">
        <v>19</v>
      </c>
      <c r="L449">
        <v>723</v>
      </c>
      <c r="M449">
        <v>359</v>
      </c>
      <c r="N449">
        <v>297</v>
      </c>
      <c r="O449">
        <v>546</v>
      </c>
      <c r="P449">
        <v>451</v>
      </c>
      <c r="Q449">
        <v>168</v>
      </c>
      <c r="R449">
        <v>106</v>
      </c>
      <c r="S449">
        <v>105</v>
      </c>
      <c r="T449">
        <v>104</v>
      </c>
      <c r="U449">
        <v>72</v>
      </c>
      <c r="V449">
        <v>32</v>
      </c>
      <c r="W449">
        <v>196</v>
      </c>
      <c r="X449">
        <v>263</v>
      </c>
      <c r="Y449">
        <v>262</v>
      </c>
      <c r="Z449">
        <v>239</v>
      </c>
      <c r="AA449">
        <v>47</v>
      </c>
      <c r="AB449">
        <v>191</v>
      </c>
      <c r="AC449">
        <v>267</v>
      </c>
      <c r="AD449">
        <v>68</v>
      </c>
      <c r="AE449">
        <v>319</v>
      </c>
      <c r="AF449">
        <v>54</v>
      </c>
      <c r="AG449">
        <v>227</v>
      </c>
      <c r="AH449">
        <v>146</v>
      </c>
      <c r="AI449">
        <v>414</v>
      </c>
      <c r="AJ449">
        <v>301</v>
      </c>
      <c r="AK449">
        <v>64</v>
      </c>
      <c r="AL449">
        <v>297</v>
      </c>
      <c r="AM449">
        <v>115</v>
      </c>
      <c r="AN449">
        <v>2000</v>
      </c>
      <c r="AO449">
        <v>316</v>
      </c>
      <c r="AP449">
        <v>32</v>
      </c>
      <c r="AQ449">
        <v>124</v>
      </c>
      <c r="AR449">
        <v>58</v>
      </c>
      <c r="AS449">
        <v>189</v>
      </c>
      <c r="AT449">
        <v>1009</v>
      </c>
      <c r="AU449">
        <v>335</v>
      </c>
      <c r="AV449">
        <v>32</v>
      </c>
      <c r="AW449">
        <v>392</v>
      </c>
      <c r="AX449">
        <v>0</v>
      </c>
      <c r="AY449">
        <v>27</v>
      </c>
      <c r="AZ449">
        <v>214</v>
      </c>
      <c r="BA449">
        <v>70</v>
      </c>
      <c r="BB449">
        <v>65</v>
      </c>
      <c r="BC449">
        <v>0</v>
      </c>
      <c r="BD449">
        <v>0</v>
      </c>
      <c r="BE449">
        <v>0</v>
      </c>
      <c r="BF449">
        <v>0</v>
      </c>
      <c r="BG449">
        <v>0</v>
      </c>
      <c r="BH449">
        <v>0</v>
      </c>
      <c r="BI449">
        <v>0</v>
      </c>
      <c r="BJ449">
        <v>0</v>
      </c>
      <c r="BK449">
        <v>0</v>
      </c>
      <c r="BL449">
        <v>0</v>
      </c>
      <c r="BM449">
        <v>0</v>
      </c>
      <c r="BN449">
        <v>0</v>
      </c>
      <c r="BO449">
        <v>153</v>
      </c>
      <c r="BP449">
        <v>0</v>
      </c>
      <c r="BQ449" s="30">
        <f t="shared" si="635"/>
        <v>820</v>
      </c>
      <c r="BR449" s="24">
        <v>17594</v>
      </c>
      <c r="BS449" s="30">
        <f t="shared" si="636"/>
        <v>17594</v>
      </c>
      <c r="BT449" s="30">
        <v>0</v>
      </c>
      <c r="BU449" s="43">
        <v>43708</v>
      </c>
      <c r="BW449">
        <f t="shared" si="726"/>
        <v>163194</v>
      </c>
      <c r="BX449" s="25">
        <f t="shared" si="727"/>
        <v>-0.16048150625032154</v>
      </c>
      <c r="BY449" s="44">
        <v>5661</v>
      </c>
      <c r="BZ449" s="39">
        <f t="shared" si="728"/>
        <v>11933</v>
      </c>
      <c r="CA449" s="39">
        <f t="shared" si="729"/>
        <v>82876</v>
      </c>
      <c r="CD449">
        <f t="shared" ref="CD449" si="733">SUM(H438:H449)</f>
        <v>34870</v>
      </c>
      <c r="CE449">
        <f t="shared" ref="CE449" si="734">SUM(AN438:AN449)</f>
        <v>17785</v>
      </c>
      <c r="CF449">
        <f t="shared" ref="CF449" si="735">SUM(AT438:AT449)</f>
        <v>9361</v>
      </c>
      <c r="CG449">
        <f t="shared" ref="CG449" si="736">SUM(F438:F449)</f>
        <v>6577</v>
      </c>
      <c r="CH449">
        <f t="shared" ref="CH449" si="737">SUM(O438:O449)</f>
        <v>5512</v>
      </c>
      <c r="CZ449" s="88">
        <v>43678</v>
      </c>
      <c r="DA449" s="6">
        <f t="shared" si="730"/>
        <v>15162.444444444445</v>
      </c>
      <c r="DB449" s="6">
        <f t="shared" si="731"/>
        <v>13599.5</v>
      </c>
      <c r="DC449" s="90">
        <f t="shared" si="732"/>
        <v>17594</v>
      </c>
    </row>
    <row r="450" spans="2:107" x14ac:dyDescent="0.3">
      <c r="B450" s="63">
        <v>43709</v>
      </c>
      <c r="C450" t="s">
        <v>439</v>
      </c>
      <c r="D450">
        <v>82</v>
      </c>
      <c r="E450">
        <v>229</v>
      </c>
      <c r="F450">
        <v>580</v>
      </c>
      <c r="G450">
        <v>61</v>
      </c>
      <c r="H450">
        <v>3320</v>
      </c>
      <c r="I450">
        <v>484</v>
      </c>
      <c r="J450">
        <v>89</v>
      </c>
      <c r="K450">
        <v>15</v>
      </c>
      <c r="L450">
        <v>653</v>
      </c>
      <c r="M450">
        <v>327</v>
      </c>
      <c r="N450">
        <v>234</v>
      </c>
      <c r="O450">
        <v>439</v>
      </c>
      <c r="P450">
        <v>365</v>
      </c>
      <c r="Q450">
        <v>135</v>
      </c>
      <c r="R450">
        <v>87</v>
      </c>
      <c r="S450">
        <v>117</v>
      </c>
      <c r="T450">
        <v>66</v>
      </c>
      <c r="U450">
        <v>89</v>
      </c>
      <c r="V450">
        <v>27</v>
      </c>
      <c r="W450">
        <v>168</v>
      </c>
      <c r="X450">
        <v>258</v>
      </c>
      <c r="Y450">
        <v>260</v>
      </c>
      <c r="Z450">
        <v>221</v>
      </c>
      <c r="AA450">
        <v>54</v>
      </c>
      <c r="AB450">
        <v>182</v>
      </c>
      <c r="AC450">
        <v>261</v>
      </c>
      <c r="AD450">
        <v>59</v>
      </c>
      <c r="AE450">
        <v>273</v>
      </c>
      <c r="AF450">
        <v>39</v>
      </c>
      <c r="AG450">
        <v>224</v>
      </c>
      <c r="AH450">
        <v>100</v>
      </c>
      <c r="AI450">
        <v>369</v>
      </c>
      <c r="AJ450">
        <v>239</v>
      </c>
      <c r="AK450">
        <v>55</v>
      </c>
      <c r="AL450">
        <v>207</v>
      </c>
      <c r="AM450">
        <v>111</v>
      </c>
      <c r="AN450">
        <v>1734</v>
      </c>
      <c r="AO450">
        <v>240</v>
      </c>
      <c r="AP450">
        <v>29</v>
      </c>
      <c r="AQ450">
        <v>102</v>
      </c>
      <c r="AR450">
        <v>42</v>
      </c>
      <c r="AS450">
        <v>155</v>
      </c>
      <c r="AT450">
        <v>932</v>
      </c>
      <c r="AU450">
        <v>281</v>
      </c>
      <c r="AV450">
        <v>30</v>
      </c>
      <c r="AW450">
        <v>318</v>
      </c>
      <c r="AX450">
        <v>0</v>
      </c>
      <c r="AY450">
        <v>16</v>
      </c>
      <c r="AZ450">
        <v>174</v>
      </c>
      <c r="BA450">
        <v>53</v>
      </c>
      <c r="BB450">
        <v>40</v>
      </c>
      <c r="BC450">
        <v>0</v>
      </c>
      <c r="BD450">
        <v>0</v>
      </c>
      <c r="BE450">
        <v>0</v>
      </c>
      <c r="BF450">
        <v>0</v>
      </c>
      <c r="BG450">
        <v>0</v>
      </c>
      <c r="BH450">
        <v>0</v>
      </c>
      <c r="BI450">
        <v>0</v>
      </c>
      <c r="BJ450">
        <v>0</v>
      </c>
      <c r="BK450">
        <v>0</v>
      </c>
      <c r="BL450">
        <v>0</v>
      </c>
      <c r="BM450">
        <v>0</v>
      </c>
      <c r="BN450">
        <v>0</v>
      </c>
      <c r="BO450">
        <v>129</v>
      </c>
      <c r="BP450">
        <v>0</v>
      </c>
      <c r="BQ450" s="30">
        <f t="shared" si="635"/>
        <v>972</v>
      </c>
      <c r="BR450" s="24">
        <v>15726</v>
      </c>
      <c r="BS450" s="30">
        <f t="shared" si="636"/>
        <v>15726</v>
      </c>
      <c r="BT450" s="30">
        <v>0</v>
      </c>
      <c r="BU450" s="43">
        <v>43738</v>
      </c>
      <c r="BW450">
        <f t="shared" ref="BW450" si="738">SUM(BR439:BR450)</f>
        <v>163599</v>
      </c>
      <c r="BX450" s="25">
        <f t="shared" ref="BX450:BX451" si="739">(BW450/BW438)-1</f>
        <v>-0.1290095884065996</v>
      </c>
      <c r="BY450" s="44">
        <v>4934</v>
      </c>
      <c r="BZ450" s="39">
        <f t="shared" ref="BZ450:BZ451" si="740">BR450-BY450</f>
        <v>10792</v>
      </c>
      <c r="CA450" s="39">
        <f t="shared" ref="CA450:CA451" si="741">SUM(BZ439:BZ450)</f>
        <v>87293</v>
      </c>
      <c r="CD450">
        <f t="shared" ref="CD450" si="742">SUM(H439:H450)</f>
        <v>34945</v>
      </c>
      <c r="CE450">
        <f t="shared" ref="CE450" si="743">SUM(AN439:AN450)</f>
        <v>18038</v>
      </c>
      <c r="CF450">
        <f t="shared" ref="CF450" si="744">SUM(AT439:AT450)</f>
        <v>9428</v>
      </c>
      <c r="CG450">
        <f t="shared" ref="CG450" si="745">SUM(F439:F450)</f>
        <v>6547</v>
      </c>
      <c r="CH450">
        <f t="shared" ref="CH450" si="746">SUM(O439:O450)</f>
        <v>5437</v>
      </c>
      <c r="CZ450" s="88">
        <v>43709</v>
      </c>
      <c r="DA450" s="6">
        <f t="shared" ref="DA450" si="747">AVERAGE(BS415:BS450)</f>
        <v>15115.777777777777</v>
      </c>
      <c r="DB450" s="6">
        <f t="shared" ref="DB450" si="748">AVERAGE(BS439:BS450)</f>
        <v>13633.25</v>
      </c>
      <c r="DC450" s="90">
        <f t="shared" ref="DC450" si="749">BS450</f>
        <v>15726</v>
      </c>
    </row>
    <row r="451" spans="2:107" x14ac:dyDescent="0.3">
      <c r="B451" s="63">
        <v>43739</v>
      </c>
      <c r="C451" t="s">
        <v>440</v>
      </c>
      <c r="D451">
        <v>95</v>
      </c>
      <c r="E451">
        <v>301</v>
      </c>
      <c r="F451">
        <v>591</v>
      </c>
      <c r="G451">
        <v>59</v>
      </c>
      <c r="H451">
        <v>3185</v>
      </c>
      <c r="I451">
        <v>536</v>
      </c>
      <c r="J451">
        <v>86</v>
      </c>
      <c r="K451">
        <v>21</v>
      </c>
      <c r="L451">
        <v>640</v>
      </c>
      <c r="M451">
        <v>300</v>
      </c>
      <c r="N451">
        <v>260</v>
      </c>
      <c r="O451">
        <v>515</v>
      </c>
      <c r="P451">
        <v>405</v>
      </c>
      <c r="Q451">
        <v>137</v>
      </c>
      <c r="R451">
        <v>74</v>
      </c>
      <c r="S451">
        <v>124</v>
      </c>
      <c r="T451">
        <v>70</v>
      </c>
      <c r="U451">
        <v>81</v>
      </c>
      <c r="V451">
        <v>30</v>
      </c>
      <c r="W451">
        <v>164</v>
      </c>
      <c r="X451">
        <v>216</v>
      </c>
      <c r="Y451">
        <v>233</v>
      </c>
      <c r="Z451">
        <v>248</v>
      </c>
      <c r="AA451">
        <v>30</v>
      </c>
      <c r="AB451">
        <v>170</v>
      </c>
      <c r="AC451">
        <v>288</v>
      </c>
      <c r="AD451">
        <v>58</v>
      </c>
      <c r="AE451">
        <v>349</v>
      </c>
      <c r="AF451">
        <v>40</v>
      </c>
      <c r="AG451">
        <v>207</v>
      </c>
      <c r="AH451">
        <v>130</v>
      </c>
      <c r="AI451">
        <v>346</v>
      </c>
      <c r="AJ451">
        <v>242</v>
      </c>
      <c r="AK451">
        <v>61</v>
      </c>
      <c r="AL451">
        <v>206</v>
      </c>
      <c r="AM451">
        <v>100</v>
      </c>
      <c r="AN451">
        <v>1714</v>
      </c>
      <c r="AO451">
        <v>225</v>
      </c>
      <c r="AP451">
        <v>21</v>
      </c>
      <c r="AQ451">
        <v>97</v>
      </c>
      <c r="AR451">
        <v>35</v>
      </c>
      <c r="AS451">
        <v>168</v>
      </c>
      <c r="AT451">
        <v>874</v>
      </c>
      <c r="AU451">
        <v>265</v>
      </c>
      <c r="AV451">
        <v>28</v>
      </c>
      <c r="AW451">
        <v>313</v>
      </c>
      <c r="AX451">
        <v>0</v>
      </c>
      <c r="AY451">
        <v>18</v>
      </c>
      <c r="AZ451">
        <v>142</v>
      </c>
      <c r="BA451">
        <v>59</v>
      </c>
      <c r="BB451">
        <v>37</v>
      </c>
      <c r="BC451">
        <v>0</v>
      </c>
      <c r="BD451">
        <v>0</v>
      </c>
      <c r="BE451">
        <v>0</v>
      </c>
      <c r="BF451">
        <v>0</v>
      </c>
      <c r="BG451">
        <v>0</v>
      </c>
      <c r="BH451">
        <v>0</v>
      </c>
      <c r="BI451">
        <v>0</v>
      </c>
      <c r="BJ451">
        <v>0</v>
      </c>
      <c r="BK451">
        <v>0</v>
      </c>
      <c r="BL451">
        <v>0</v>
      </c>
      <c r="BM451">
        <v>0</v>
      </c>
      <c r="BN451">
        <v>0</v>
      </c>
      <c r="BO451">
        <v>139</v>
      </c>
      <c r="BP451">
        <v>0</v>
      </c>
      <c r="BQ451" s="30">
        <f t="shared" si="635"/>
        <v>860</v>
      </c>
      <c r="BR451" s="24">
        <v>15593</v>
      </c>
      <c r="BS451" s="30">
        <f t="shared" si="636"/>
        <v>15593</v>
      </c>
      <c r="BT451" s="30">
        <v>0</v>
      </c>
      <c r="BU451" s="43">
        <v>43769</v>
      </c>
      <c r="BW451">
        <f t="shared" ref="BW451" si="750">SUM(BR440:BR451)</f>
        <v>163212</v>
      </c>
      <c r="BX451" s="25">
        <f t="shared" si="739"/>
        <v>-0.12808513366241425</v>
      </c>
      <c r="BY451" s="44">
        <v>6542</v>
      </c>
      <c r="BZ451" s="39">
        <f t="shared" si="740"/>
        <v>9051</v>
      </c>
      <c r="CA451" s="39">
        <f t="shared" si="741"/>
        <v>97510</v>
      </c>
      <c r="CD451">
        <f t="shared" ref="CD451" si="751">SUM(H440:H451)</f>
        <v>34802</v>
      </c>
      <c r="CE451">
        <f t="shared" ref="CE451" si="752">SUM(AN440:AN451)</f>
        <v>17977</v>
      </c>
      <c r="CF451">
        <f t="shared" ref="CF451" si="753">SUM(AT440:AT451)</f>
        <v>9385</v>
      </c>
      <c r="CG451">
        <f t="shared" ref="CG451" si="754">SUM(F440:F451)</f>
        <v>6483</v>
      </c>
      <c r="CH451">
        <f t="shared" ref="CH451" si="755">SUM(O440:O451)</f>
        <v>5390</v>
      </c>
      <c r="CZ451" s="88">
        <v>43739</v>
      </c>
      <c r="DA451" s="6">
        <f t="shared" ref="DA451" si="756">AVERAGE(BS416:BS451)</f>
        <v>14923.777777777777</v>
      </c>
      <c r="DB451" s="6">
        <f t="shared" ref="DB451" si="757">AVERAGE(BS440:BS451)</f>
        <v>13601</v>
      </c>
      <c r="DC451" s="90">
        <f t="shared" ref="DC451" si="758">BS451</f>
        <v>15593</v>
      </c>
    </row>
    <row r="452" spans="2:107" x14ac:dyDescent="0.3">
      <c r="B452" s="63">
        <v>43770</v>
      </c>
      <c r="C452" t="s">
        <v>441</v>
      </c>
      <c r="D452">
        <v>50</v>
      </c>
      <c r="E452">
        <v>209</v>
      </c>
      <c r="F452">
        <v>492</v>
      </c>
      <c r="G452">
        <v>53</v>
      </c>
      <c r="H452">
        <v>2528</v>
      </c>
      <c r="I452">
        <v>366</v>
      </c>
      <c r="J452">
        <v>56</v>
      </c>
      <c r="K452">
        <v>13</v>
      </c>
      <c r="L452">
        <v>477</v>
      </c>
      <c r="M452">
        <v>229</v>
      </c>
      <c r="N452">
        <v>189</v>
      </c>
      <c r="O452">
        <v>418</v>
      </c>
      <c r="P452">
        <v>296</v>
      </c>
      <c r="Q452">
        <v>91</v>
      </c>
      <c r="R452">
        <v>67</v>
      </c>
      <c r="S452">
        <v>77</v>
      </c>
      <c r="T452">
        <v>58</v>
      </c>
      <c r="U452">
        <v>64</v>
      </c>
      <c r="V452">
        <v>17</v>
      </c>
      <c r="W452">
        <v>127</v>
      </c>
      <c r="X452">
        <v>168</v>
      </c>
      <c r="Y452">
        <v>172</v>
      </c>
      <c r="Z452">
        <v>154</v>
      </c>
      <c r="AA452">
        <v>22</v>
      </c>
      <c r="AB452">
        <v>131</v>
      </c>
      <c r="AC452">
        <v>184</v>
      </c>
      <c r="AD452">
        <v>42</v>
      </c>
      <c r="AE452">
        <v>231</v>
      </c>
      <c r="AF452">
        <v>31</v>
      </c>
      <c r="AG452">
        <v>118</v>
      </c>
      <c r="AH452">
        <v>92</v>
      </c>
      <c r="AI452">
        <v>249</v>
      </c>
      <c r="AJ452">
        <v>183</v>
      </c>
      <c r="AK452">
        <v>46</v>
      </c>
      <c r="AL452">
        <v>161</v>
      </c>
      <c r="AM452">
        <v>74</v>
      </c>
      <c r="AN452">
        <v>1323</v>
      </c>
      <c r="AO452">
        <v>145</v>
      </c>
      <c r="AP452">
        <v>13</v>
      </c>
      <c r="AQ452">
        <v>88</v>
      </c>
      <c r="AR452">
        <v>38</v>
      </c>
      <c r="AS452">
        <v>131</v>
      </c>
      <c r="AT452">
        <v>687</v>
      </c>
      <c r="AU452">
        <v>187</v>
      </c>
      <c r="AV452">
        <v>20</v>
      </c>
      <c r="AW452">
        <v>254</v>
      </c>
      <c r="AX452">
        <v>0</v>
      </c>
      <c r="AY452">
        <v>15</v>
      </c>
      <c r="AZ452">
        <v>144</v>
      </c>
      <c r="BA452">
        <v>36</v>
      </c>
      <c r="BB452">
        <v>44</v>
      </c>
      <c r="BC452">
        <v>0</v>
      </c>
      <c r="BD452">
        <v>0</v>
      </c>
      <c r="BE452">
        <v>0</v>
      </c>
      <c r="BF452">
        <v>0</v>
      </c>
      <c r="BG452">
        <v>0</v>
      </c>
      <c r="BH452">
        <v>0</v>
      </c>
      <c r="BI452">
        <v>0</v>
      </c>
      <c r="BJ452">
        <v>0</v>
      </c>
      <c r="BK452">
        <v>0</v>
      </c>
      <c r="BL452">
        <v>0</v>
      </c>
      <c r="BM452">
        <v>0</v>
      </c>
      <c r="BN452">
        <v>0</v>
      </c>
      <c r="BO452">
        <v>117</v>
      </c>
      <c r="BP452">
        <v>0</v>
      </c>
      <c r="BQ452" s="30">
        <f t="shared" si="635"/>
        <v>750</v>
      </c>
      <c r="BR452" s="24">
        <v>11927</v>
      </c>
      <c r="BS452" s="30">
        <f t="shared" si="636"/>
        <v>11927</v>
      </c>
      <c r="BT452" s="30">
        <v>0</v>
      </c>
      <c r="BU452" s="43">
        <v>43799</v>
      </c>
      <c r="BW452">
        <f t="shared" ref="BW452" si="759">SUM(BR441:BR452)</f>
        <v>163388</v>
      </c>
      <c r="BX452" s="25">
        <f t="shared" ref="BX452" si="760">(BW452/BW440)-1</f>
        <v>-0.11228226498744931</v>
      </c>
      <c r="BY452" s="44">
        <v>5346</v>
      </c>
      <c r="BZ452" s="39">
        <f t="shared" ref="BZ452" si="761">BR452-BY452</f>
        <v>6581</v>
      </c>
      <c r="CA452" s="39">
        <f t="shared" ref="CA452" si="762">SUM(BZ441:BZ452)</f>
        <v>99634</v>
      </c>
      <c r="CD452">
        <f t="shared" ref="CD452" si="763">SUM(H441:H452)</f>
        <v>34775</v>
      </c>
      <c r="CE452">
        <f t="shared" ref="CE452" si="764">SUM(AN441:AN452)</f>
        <v>18072</v>
      </c>
      <c r="CF452">
        <f t="shared" ref="CF452" si="765">SUM(AT441:AT452)</f>
        <v>9403</v>
      </c>
      <c r="CG452">
        <f t="shared" ref="CG452" si="766">SUM(F441:F452)</f>
        <v>6511</v>
      </c>
      <c r="CH452">
        <f t="shared" ref="CH452" si="767">SUM(O441:O452)</f>
        <v>5401</v>
      </c>
      <c r="CZ452" s="88">
        <v>43770</v>
      </c>
      <c r="DA452" s="6">
        <f t="shared" ref="DA452" si="768">AVERAGE(BS417:BS452)</f>
        <v>14916.083333333334</v>
      </c>
      <c r="DB452" s="6">
        <f t="shared" ref="DB452" si="769">AVERAGE(BS441:BS452)</f>
        <v>13615.666666666666</v>
      </c>
      <c r="DC452" s="90">
        <f t="shared" ref="DC452" si="770">BS452</f>
        <v>11927</v>
      </c>
    </row>
    <row r="453" spans="2:107" x14ac:dyDescent="0.3">
      <c r="B453" s="63">
        <v>43800</v>
      </c>
      <c r="C453" t="s">
        <v>442</v>
      </c>
      <c r="D453">
        <v>52</v>
      </c>
      <c r="E453">
        <v>180</v>
      </c>
      <c r="F453">
        <v>414</v>
      </c>
      <c r="G453">
        <v>41</v>
      </c>
      <c r="H453">
        <v>2506</v>
      </c>
      <c r="I453">
        <v>359</v>
      </c>
      <c r="J453">
        <v>64</v>
      </c>
      <c r="K453">
        <v>23</v>
      </c>
      <c r="L453">
        <v>447</v>
      </c>
      <c r="M453">
        <v>238</v>
      </c>
      <c r="N453">
        <v>196</v>
      </c>
      <c r="O453">
        <v>378</v>
      </c>
      <c r="P453">
        <v>264</v>
      </c>
      <c r="Q453">
        <v>91</v>
      </c>
      <c r="R453">
        <v>58</v>
      </c>
      <c r="S453">
        <v>83</v>
      </c>
      <c r="T453">
        <v>51</v>
      </c>
      <c r="U453">
        <v>41</v>
      </c>
      <c r="V453">
        <v>15</v>
      </c>
      <c r="W453">
        <v>107</v>
      </c>
      <c r="X453">
        <v>151</v>
      </c>
      <c r="Y453">
        <v>147</v>
      </c>
      <c r="Z453">
        <v>147</v>
      </c>
      <c r="AA453">
        <v>27</v>
      </c>
      <c r="AB453">
        <v>117</v>
      </c>
      <c r="AC453">
        <v>188</v>
      </c>
      <c r="AD453">
        <v>49</v>
      </c>
      <c r="AE453">
        <v>205</v>
      </c>
      <c r="AF453">
        <v>29</v>
      </c>
      <c r="AG453">
        <v>118</v>
      </c>
      <c r="AH453">
        <v>72</v>
      </c>
      <c r="AI453">
        <v>227</v>
      </c>
      <c r="AJ453">
        <v>199</v>
      </c>
      <c r="AK453">
        <v>40</v>
      </c>
      <c r="AL453">
        <v>141</v>
      </c>
      <c r="AM453">
        <v>82</v>
      </c>
      <c r="AN453">
        <v>1279</v>
      </c>
      <c r="AO453">
        <v>153</v>
      </c>
      <c r="AP453">
        <v>13</v>
      </c>
      <c r="AQ453">
        <v>90</v>
      </c>
      <c r="AR453">
        <v>32</v>
      </c>
      <c r="AS453">
        <v>102</v>
      </c>
      <c r="AT453">
        <v>682</v>
      </c>
      <c r="AU453">
        <v>177</v>
      </c>
      <c r="AV453">
        <v>17</v>
      </c>
      <c r="AW453">
        <v>245</v>
      </c>
      <c r="AX453">
        <v>0</v>
      </c>
      <c r="AY453">
        <v>14</v>
      </c>
      <c r="AZ453">
        <v>110</v>
      </c>
      <c r="BA453">
        <v>27</v>
      </c>
      <c r="BB453">
        <v>21</v>
      </c>
      <c r="BC453">
        <v>0</v>
      </c>
      <c r="BD453">
        <v>0</v>
      </c>
      <c r="BE453">
        <v>0</v>
      </c>
      <c r="BF453">
        <v>0</v>
      </c>
      <c r="BG453">
        <v>0</v>
      </c>
      <c r="BH453">
        <v>0</v>
      </c>
      <c r="BI453">
        <v>0</v>
      </c>
      <c r="BJ453">
        <v>0</v>
      </c>
      <c r="BK453">
        <v>0</v>
      </c>
      <c r="BL453">
        <v>0</v>
      </c>
      <c r="BM453">
        <v>0</v>
      </c>
      <c r="BN453">
        <v>0</v>
      </c>
      <c r="BO453">
        <v>118</v>
      </c>
      <c r="BP453">
        <v>0</v>
      </c>
      <c r="BQ453" s="30">
        <f t="shared" si="635"/>
        <v>621</v>
      </c>
      <c r="BR453" s="24">
        <v>11248</v>
      </c>
      <c r="BS453" s="30">
        <f t="shared" si="636"/>
        <v>11248</v>
      </c>
      <c r="BT453" s="30">
        <v>0</v>
      </c>
      <c r="BU453" s="43">
        <v>43830</v>
      </c>
      <c r="BW453">
        <f t="shared" ref="BW453" si="771">SUM(BR442:BR453)</f>
        <v>164024</v>
      </c>
      <c r="BX453" s="25">
        <f t="shared" ref="BX453" si="772">(BW453/BW441)-1</f>
        <v>-8.5437726864681318E-2</v>
      </c>
      <c r="BY453" s="44">
        <v>5374</v>
      </c>
      <c r="BZ453" s="39">
        <f t="shared" ref="BZ453" si="773">BR453-BY453</f>
        <v>5874</v>
      </c>
      <c r="CA453" s="39">
        <f t="shared" ref="CA453" si="774">SUM(BZ442:BZ453)</f>
        <v>98634</v>
      </c>
      <c r="CD453">
        <f t="shared" ref="CD453" si="775">SUM(H442:H453)</f>
        <v>34976</v>
      </c>
      <c r="CE453">
        <f t="shared" ref="CE453" si="776">SUM(AN442:AN453)</f>
        <v>18140</v>
      </c>
      <c r="CF453">
        <f t="shared" ref="CF453" si="777">SUM(AT442:AT453)</f>
        <v>9518</v>
      </c>
      <c r="CG453">
        <f t="shared" ref="CG453" si="778">SUM(F442:F453)</f>
        <v>6521</v>
      </c>
      <c r="CH453">
        <f t="shared" ref="CH453" si="779">SUM(O442:O453)</f>
        <v>5419</v>
      </c>
      <c r="CZ453" s="88">
        <v>43800</v>
      </c>
      <c r="DA453" s="6">
        <f t="shared" ref="DA453" si="780">AVERAGE(BS418:BS453)</f>
        <v>14825.333333333334</v>
      </c>
      <c r="DB453" s="6">
        <f t="shared" ref="DB453" si="781">AVERAGE(BS442:BS453)</f>
        <v>13668.666666666666</v>
      </c>
      <c r="DC453" s="90">
        <f t="shared" ref="DC453" si="782">BS453</f>
        <v>11248</v>
      </c>
    </row>
    <row r="454" spans="2:107" x14ac:dyDescent="0.3">
      <c r="B454" s="63">
        <v>43831</v>
      </c>
      <c r="C454" t="s">
        <v>443</v>
      </c>
      <c r="D454">
        <v>73</v>
      </c>
      <c r="E454">
        <v>242</v>
      </c>
      <c r="F454">
        <v>548</v>
      </c>
      <c r="G454">
        <v>61</v>
      </c>
      <c r="H454">
        <v>2700</v>
      </c>
      <c r="I454">
        <v>399</v>
      </c>
      <c r="J454">
        <v>49</v>
      </c>
      <c r="K454">
        <v>21</v>
      </c>
      <c r="L454">
        <v>572</v>
      </c>
      <c r="M454">
        <v>251</v>
      </c>
      <c r="N454">
        <v>219</v>
      </c>
      <c r="O454">
        <v>469</v>
      </c>
      <c r="P454">
        <v>282</v>
      </c>
      <c r="Q454">
        <v>110</v>
      </c>
      <c r="R454">
        <v>68</v>
      </c>
      <c r="S454">
        <v>70</v>
      </c>
      <c r="T454">
        <v>77</v>
      </c>
      <c r="U454">
        <v>75</v>
      </c>
      <c r="V454">
        <v>36</v>
      </c>
      <c r="W454">
        <v>128</v>
      </c>
      <c r="X454">
        <v>176</v>
      </c>
      <c r="Y454">
        <v>161</v>
      </c>
      <c r="Z454">
        <v>147</v>
      </c>
      <c r="AA454">
        <v>33</v>
      </c>
      <c r="AB454">
        <v>121</v>
      </c>
      <c r="AC454">
        <v>213</v>
      </c>
      <c r="AD454">
        <v>58</v>
      </c>
      <c r="AE454">
        <v>269</v>
      </c>
      <c r="AF454">
        <v>28</v>
      </c>
      <c r="AG454">
        <v>140</v>
      </c>
      <c r="AH454">
        <v>94</v>
      </c>
      <c r="AI454">
        <v>315</v>
      </c>
      <c r="AJ454">
        <v>247</v>
      </c>
      <c r="AK454">
        <v>48</v>
      </c>
      <c r="AL454">
        <v>175</v>
      </c>
      <c r="AM454">
        <v>75</v>
      </c>
      <c r="AN454">
        <v>1515</v>
      </c>
      <c r="AO454">
        <v>176</v>
      </c>
      <c r="AP454">
        <v>12</v>
      </c>
      <c r="AQ454">
        <v>92</v>
      </c>
      <c r="AR454">
        <v>31</v>
      </c>
      <c r="AS454">
        <v>136</v>
      </c>
      <c r="AT454">
        <v>771</v>
      </c>
      <c r="AU454">
        <v>245</v>
      </c>
      <c r="AV454">
        <v>15</v>
      </c>
      <c r="AW454">
        <v>230</v>
      </c>
      <c r="AX454">
        <v>0</v>
      </c>
      <c r="AY454">
        <v>22</v>
      </c>
      <c r="AZ454">
        <v>131</v>
      </c>
      <c r="BA454">
        <v>39</v>
      </c>
      <c r="BB454">
        <v>53</v>
      </c>
      <c r="BC454">
        <v>0</v>
      </c>
      <c r="BD454">
        <v>0</v>
      </c>
      <c r="BE454">
        <v>0</v>
      </c>
      <c r="BF454">
        <v>0</v>
      </c>
      <c r="BG454">
        <v>0</v>
      </c>
      <c r="BH454">
        <v>0</v>
      </c>
      <c r="BI454">
        <v>0</v>
      </c>
      <c r="BJ454">
        <v>0</v>
      </c>
      <c r="BK454">
        <v>0</v>
      </c>
      <c r="BL454">
        <v>0</v>
      </c>
      <c r="BM454">
        <v>0</v>
      </c>
      <c r="BN454">
        <v>0</v>
      </c>
      <c r="BO454">
        <v>132</v>
      </c>
      <c r="BP454">
        <v>0</v>
      </c>
      <c r="BQ454" s="30">
        <f t="shared" si="635"/>
        <v>653</v>
      </c>
      <c r="BR454" s="24">
        <v>13003</v>
      </c>
      <c r="BS454" s="30">
        <f t="shared" si="636"/>
        <v>13003</v>
      </c>
      <c r="BT454" s="30">
        <v>0</v>
      </c>
      <c r="BU454" s="43">
        <v>43861</v>
      </c>
      <c r="BW454">
        <f t="shared" ref="BW454:BW457" si="783">SUM(BR443:BR454)</f>
        <v>164114</v>
      </c>
      <c r="BX454" s="25">
        <f t="shared" ref="BX454:BX457" si="784">(BW454/BW442)-1</f>
        <v>-8.2946836687937897E-2</v>
      </c>
      <c r="BY454" s="44">
        <v>6486</v>
      </c>
      <c r="BZ454" s="39">
        <f t="shared" ref="BZ454:BZ457" si="785">BR454-BY454</f>
        <v>6517</v>
      </c>
      <c r="CA454" s="39">
        <f t="shared" ref="CA454:CA457" si="786">SUM(BZ443:BZ454)</f>
        <v>96727</v>
      </c>
      <c r="CD454">
        <f t="shared" ref="CD454" si="787">SUM(H443:H454)</f>
        <v>34774</v>
      </c>
      <c r="CE454">
        <f t="shared" ref="CE454" si="788">SUM(AN443:AN454)</f>
        <v>18209</v>
      </c>
      <c r="CF454">
        <f t="shared" ref="CF454" si="789">SUM(AT443:AT454)</f>
        <v>9594</v>
      </c>
      <c r="CG454">
        <f t="shared" ref="CG454" si="790">SUM(F443:F454)</f>
        <v>6561</v>
      </c>
      <c r="CH454">
        <f t="shared" ref="CH454" si="791">SUM(O443:O454)</f>
        <v>5434</v>
      </c>
      <c r="CZ454" s="88">
        <v>43831</v>
      </c>
      <c r="DA454" s="6">
        <f t="shared" ref="DA454:DA455" si="792">AVERAGE(BS419:BS454)</f>
        <v>14826.166666666666</v>
      </c>
      <c r="DB454" s="6">
        <f t="shared" ref="DB454:DB455" si="793">AVERAGE(BS443:BS454)</f>
        <v>13676.166666666666</v>
      </c>
      <c r="DC454" s="90">
        <f t="shared" ref="DC454:DC455" si="794">BS454</f>
        <v>13003</v>
      </c>
    </row>
    <row r="455" spans="2:107" x14ac:dyDescent="0.3">
      <c r="B455" s="63">
        <v>43862</v>
      </c>
      <c r="C455" t="s">
        <v>444</v>
      </c>
      <c r="D455">
        <v>71</v>
      </c>
      <c r="E455">
        <v>243</v>
      </c>
      <c r="F455">
        <v>501</v>
      </c>
      <c r="G455">
        <v>52</v>
      </c>
      <c r="H455">
        <v>2696</v>
      </c>
      <c r="I455">
        <v>368</v>
      </c>
      <c r="J455">
        <v>74</v>
      </c>
      <c r="K455">
        <v>19</v>
      </c>
      <c r="L455">
        <v>579</v>
      </c>
      <c r="M455">
        <v>258</v>
      </c>
      <c r="N455">
        <v>191</v>
      </c>
      <c r="O455">
        <v>443</v>
      </c>
      <c r="P455">
        <v>329</v>
      </c>
      <c r="Q455">
        <v>114</v>
      </c>
      <c r="R455">
        <v>67</v>
      </c>
      <c r="S455">
        <v>114</v>
      </c>
      <c r="T455">
        <v>67</v>
      </c>
      <c r="U455">
        <v>63</v>
      </c>
      <c r="V455">
        <v>29</v>
      </c>
      <c r="W455">
        <v>133</v>
      </c>
      <c r="X455">
        <v>180</v>
      </c>
      <c r="Y455">
        <v>203</v>
      </c>
      <c r="Z455">
        <v>146</v>
      </c>
      <c r="AA455">
        <v>26</v>
      </c>
      <c r="AB455">
        <v>149</v>
      </c>
      <c r="AC455">
        <v>203</v>
      </c>
      <c r="AD455">
        <v>41</v>
      </c>
      <c r="AE455">
        <v>246</v>
      </c>
      <c r="AF455">
        <v>22</v>
      </c>
      <c r="AG455">
        <v>150</v>
      </c>
      <c r="AH455">
        <v>69</v>
      </c>
      <c r="AI455">
        <v>299</v>
      </c>
      <c r="AJ455">
        <v>225</v>
      </c>
      <c r="AK455">
        <v>43</v>
      </c>
      <c r="AL455">
        <v>199</v>
      </c>
      <c r="AM455">
        <v>95</v>
      </c>
      <c r="AN455">
        <v>1461</v>
      </c>
      <c r="AO455">
        <v>192</v>
      </c>
      <c r="AP455">
        <v>21</v>
      </c>
      <c r="AQ455">
        <v>108</v>
      </c>
      <c r="AR455">
        <v>31</v>
      </c>
      <c r="AS455">
        <v>147</v>
      </c>
      <c r="AT455">
        <v>809</v>
      </c>
      <c r="AU455">
        <v>204</v>
      </c>
      <c r="AV455">
        <v>17</v>
      </c>
      <c r="AW455">
        <v>219</v>
      </c>
      <c r="AX455">
        <v>0</v>
      </c>
      <c r="AY455">
        <v>15</v>
      </c>
      <c r="AZ455">
        <v>134</v>
      </c>
      <c r="BA455">
        <v>41</v>
      </c>
      <c r="BB455">
        <v>37</v>
      </c>
      <c r="BC455">
        <v>0</v>
      </c>
      <c r="BD455">
        <v>0</v>
      </c>
      <c r="BE455">
        <v>0</v>
      </c>
      <c r="BF455">
        <v>0</v>
      </c>
      <c r="BG455">
        <v>0</v>
      </c>
      <c r="BH455">
        <v>0</v>
      </c>
      <c r="BI455">
        <v>0</v>
      </c>
      <c r="BJ455">
        <v>0</v>
      </c>
      <c r="BK455">
        <v>0</v>
      </c>
      <c r="BL455">
        <v>0</v>
      </c>
      <c r="BM455">
        <v>0</v>
      </c>
      <c r="BN455">
        <v>0</v>
      </c>
      <c r="BO455">
        <v>100</v>
      </c>
      <c r="BP455">
        <v>0</v>
      </c>
      <c r="BQ455" s="30">
        <f t="shared" si="635"/>
        <v>682</v>
      </c>
      <c r="BR455" s="24">
        <v>12925</v>
      </c>
      <c r="BS455" s="30">
        <f t="shared" si="636"/>
        <v>12925</v>
      </c>
      <c r="BT455" s="30">
        <v>0</v>
      </c>
      <c r="BU455" s="43">
        <v>43890</v>
      </c>
      <c r="BW455">
        <f t="shared" si="783"/>
        <v>167320</v>
      </c>
      <c r="BX455" s="25">
        <f t="shared" si="784"/>
        <v>-5.087668544265378E-2</v>
      </c>
      <c r="BY455" s="44">
        <v>5743</v>
      </c>
      <c r="BZ455" s="39">
        <f t="shared" si="785"/>
        <v>7182</v>
      </c>
      <c r="CA455" s="39">
        <f t="shared" si="786"/>
        <v>97854</v>
      </c>
      <c r="CD455">
        <f t="shared" ref="CD455:CD456" si="795">SUM(H444:H455)</f>
        <v>35352</v>
      </c>
      <c r="CE455">
        <f t="shared" ref="CE455:CE456" si="796">SUM(AN444:AN455)</f>
        <v>18632</v>
      </c>
      <c r="CF455">
        <f t="shared" ref="CF455:CF456" si="797">SUM(AT444:AT455)</f>
        <v>9804</v>
      </c>
      <c r="CG455">
        <f t="shared" ref="CG455:CG456" si="798">SUM(F444:F455)</f>
        <v>6682</v>
      </c>
      <c r="CH455">
        <f t="shared" ref="CH455:CH456" si="799">SUM(O444:O455)</f>
        <v>5543</v>
      </c>
      <c r="CZ455" s="88">
        <v>43862</v>
      </c>
      <c r="DA455" s="6">
        <f t="shared" si="792"/>
        <v>14840.388888888889</v>
      </c>
      <c r="DB455" s="6">
        <f t="shared" si="793"/>
        <v>13943.333333333334</v>
      </c>
      <c r="DC455" s="90">
        <f t="shared" si="794"/>
        <v>12925</v>
      </c>
    </row>
    <row r="456" spans="2:107" x14ac:dyDescent="0.3">
      <c r="B456" s="63">
        <v>43891</v>
      </c>
      <c r="C456" t="s">
        <v>445</v>
      </c>
      <c r="D456">
        <v>44</v>
      </c>
      <c r="E456">
        <v>151</v>
      </c>
      <c r="F456">
        <v>310</v>
      </c>
      <c r="G456">
        <v>33</v>
      </c>
      <c r="H456">
        <v>1546</v>
      </c>
      <c r="I456">
        <v>210</v>
      </c>
      <c r="J456">
        <v>34</v>
      </c>
      <c r="K456">
        <v>12</v>
      </c>
      <c r="L456">
        <v>316</v>
      </c>
      <c r="M456">
        <v>138</v>
      </c>
      <c r="N456">
        <v>168</v>
      </c>
      <c r="O456">
        <v>268</v>
      </c>
      <c r="P456">
        <v>161</v>
      </c>
      <c r="Q456">
        <v>58</v>
      </c>
      <c r="R456">
        <v>24</v>
      </c>
      <c r="S456">
        <v>49</v>
      </c>
      <c r="T456">
        <v>37</v>
      </c>
      <c r="U456">
        <v>39</v>
      </c>
      <c r="V456">
        <v>12</v>
      </c>
      <c r="W456">
        <v>69</v>
      </c>
      <c r="X456">
        <v>94</v>
      </c>
      <c r="Y456">
        <v>111</v>
      </c>
      <c r="Z456">
        <v>97</v>
      </c>
      <c r="AA456">
        <v>26</v>
      </c>
      <c r="AB456">
        <v>82</v>
      </c>
      <c r="AC456">
        <v>133</v>
      </c>
      <c r="AD456">
        <v>24</v>
      </c>
      <c r="AE456">
        <v>138</v>
      </c>
      <c r="AF456">
        <v>22</v>
      </c>
      <c r="AG456">
        <v>67</v>
      </c>
      <c r="AH456">
        <v>57</v>
      </c>
      <c r="AI456">
        <v>172</v>
      </c>
      <c r="AJ456">
        <v>121</v>
      </c>
      <c r="AK456">
        <v>26</v>
      </c>
      <c r="AL456">
        <v>83</v>
      </c>
      <c r="AM456">
        <v>56</v>
      </c>
      <c r="AN456">
        <v>894</v>
      </c>
      <c r="AO456">
        <v>95</v>
      </c>
      <c r="AP456">
        <v>8</v>
      </c>
      <c r="AQ456">
        <v>42</v>
      </c>
      <c r="AR456">
        <v>25</v>
      </c>
      <c r="AS456">
        <v>85</v>
      </c>
      <c r="AT456">
        <v>373</v>
      </c>
      <c r="AU456">
        <v>136</v>
      </c>
      <c r="AV456">
        <v>8</v>
      </c>
      <c r="AW456">
        <v>127</v>
      </c>
      <c r="AX456">
        <v>0</v>
      </c>
      <c r="AY456">
        <v>11</v>
      </c>
      <c r="AZ456">
        <v>59</v>
      </c>
      <c r="BA456">
        <v>23</v>
      </c>
      <c r="BB456">
        <v>24</v>
      </c>
      <c r="BC456">
        <v>0</v>
      </c>
      <c r="BD456">
        <v>0</v>
      </c>
      <c r="BE456">
        <v>0</v>
      </c>
      <c r="BF456">
        <v>0</v>
      </c>
      <c r="BG456">
        <v>0</v>
      </c>
      <c r="BH456">
        <v>0</v>
      </c>
      <c r="BI456">
        <v>0</v>
      </c>
      <c r="BJ456">
        <v>0</v>
      </c>
      <c r="BK456">
        <v>0</v>
      </c>
      <c r="BL456">
        <v>0</v>
      </c>
      <c r="BM456">
        <v>0</v>
      </c>
      <c r="BN456">
        <v>0</v>
      </c>
      <c r="BO456">
        <v>66</v>
      </c>
      <c r="BP456">
        <v>0</v>
      </c>
      <c r="BQ456" s="30">
        <f t="shared" si="635"/>
        <v>400</v>
      </c>
      <c r="BR456" s="24">
        <v>7364</v>
      </c>
      <c r="BS456" s="30">
        <f t="shared" si="636"/>
        <v>7364</v>
      </c>
      <c r="BT456" s="30">
        <v>0</v>
      </c>
      <c r="BU456" s="43">
        <v>43921</v>
      </c>
      <c r="BW456">
        <f t="shared" si="783"/>
        <v>161221</v>
      </c>
      <c r="BX456" s="25">
        <f t="shared" si="784"/>
        <v>-6.1287824532597401E-2</v>
      </c>
      <c r="BY456" s="44">
        <v>3589</v>
      </c>
      <c r="BZ456" s="39">
        <f t="shared" si="785"/>
        <v>3775</v>
      </c>
      <c r="CA456" s="39">
        <f t="shared" si="786"/>
        <v>97218</v>
      </c>
      <c r="CD456">
        <f t="shared" si="795"/>
        <v>34013</v>
      </c>
      <c r="CE456">
        <f t="shared" si="796"/>
        <v>18041</v>
      </c>
      <c r="CF456">
        <f t="shared" si="797"/>
        <v>9411</v>
      </c>
      <c r="CG456">
        <f t="shared" si="798"/>
        <v>6464</v>
      </c>
      <c r="CH456">
        <f t="shared" si="799"/>
        <v>5330</v>
      </c>
      <c r="CZ456" s="88">
        <v>43891</v>
      </c>
      <c r="DA456" s="6">
        <f t="shared" ref="DA456:DA457" si="800">AVERAGE(BS421:BS456)</f>
        <v>14651.222222222223</v>
      </c>
      <c r="DB456" s="6">
        <f t="shared" ref="DB456:DB457" si="801">AVERAGE(BS445:BS456)</f>
        <v>13435.083333333334</v>
      </c>
      <c r="DC456" s="90">
        <f t="shared" ref="DC456:DC457" si="802">BS456</f>
        <v>7364</v>
      </c>
    </row>
    <row r="457" spans="2:107" x14ac:dyDescent="0.3">
      <c r="B457" s="63">
        <v>43922</v>
      </c>
      <c r="C457" t="s">
        <v>446</v>
      </c>
      <c r="D457">
        <v>0</v>
      </c>
      <c r="E457">
        <v>0</v>
      </c>
      <c r="F457">
        <v>0</v>
      </c>
      <c r="G457">
        <v>0</v>
      </c>
      <c r="H457">
        <v>0</v>
      </c>
      <c r="I457">
        <v>0</v>
      </c>
      <c r="J457">
        <v>0</v>
      </c>
      <c r="K457">
        <v>0</v>
      </c>
      <c r="L457">
        <v>0</v>
      </c>
      <c r="M457">
        <v>0</v>
      </c>
      <c r="N457">
        <v>0</v>
      </c>
      <c r="O457">
        <v>0</v>
      </c>
      <c r="P457">
        <v>0</v>
      </c>
      <c r="Q457">
        <v>0</v>
      </c>
      <c r="R457">
        <v>0</v>
      </c>
      <c r="S457">
        <v>0</v>
      </c>
      <c r="T457">
        <v>0</v>
      </c>
      <c r="U457">
        <v>0</v>
      </c>
      <c r="V457">
        <v>0</v>
      </c>
      <c r="W457">
        <v>0</v>
      </c>
      <c r="X457">
        <v>0</v>
      </c>
      <c r="Y457">
        <v>0</v>
      </c>
      <c r="Z457">
        <v>0</v>
      </c>
      <c r="AA457">
        <v>0</v>
      </c>
      <c r="AB457">
        <v>0</v>
      </c>
      <c r="AC457">
        <v>0</v>
      </c>
      <c r="AD457">
        <v>0</v>
      </c>
      <c r="AE457">
        <v>0</v>
      </c>
      <c r="AF457">
        <v>0</v>
      </c>
      <c r="AG457">
        <v>0</v>
      </c>
      <c r="AH457">
        <v>0</v>
      </c>
      <c r="AI457">
        <v>0</v>
      </c>
      <c r="AJ457">
        <v>0</v>
      </c>
      <c r="AK457">
        <v>0</v>
      </c>
      <c r="AL457">
        <v>0</v>
      </c>
      <c r="AM457">
        <v>0</v>
      </c>
      <c r="AN457">
        <v>0</v>
      </c>
      <c r="AO457">
        <v>0</v>
      </c>
      <c r="AP457">
        <v>0</v>
      </c>
      <c r="AQ457">
        <v>0</v>
      </c>
      <c r="AR457">
        <v>0</v>
      </c>
      <c r="AS457">
        <v>0</v>
      </c>
      <c r="AT457">
        <v>0</v>
      </c>
      <c r="AU457">
        <v>0</v>
      </c>
      <c r="AV457">
        <v>0</v>
      </c>
      <c r="AW457">
        <v>0</v>
      </c>
      <c r="AX457">
        <v>0</v>
      </c>
      <c r="AY457">
        <v>0</v>
      </c>
      <c r="AZ457">
        <v>0</v>
      </c>
      <c r="BA457">
        <v>0</v>
      </c>
      <c r="BB457">
        <v>0</v>
      </c>
      <c r="BC457">
        <v>0</v>
      </c>
      <c r="BD457">
        <v>0</v>
      </c>
      <c r="BE457">
        <v>0</v>
      </c>
      <c r="BF457">
        <v>0</v>
      </c>
      <c r="BG457">
        <v>0</v>
      </c>
      <c r="BH457">
        <v>0</v>
      </c>
      <c r="BI457">
        <v>0</v>
      </c>
      <c r="BJ457">
        <v>0</v>
      </c>
      <c r="BK457">
        <v>0</v>
      </c>
      <c r="BL457">
        <v>0</v>
      </c>
      <c r="BM457">
        <v>0</v>
      </c>
      <c r="BN457">
        <v>0</v>
      </c>
      <c r="BO457">
        <v>0</v>
      </c>
      <c r="BP457">
        <v>0</v>
      </c>
      <c r="BQ457" s="30">
        <f t="shared" si="635"/>
        <v>0</v>
      </c>
      <c r="BR457" s="24">
        <v>0</v>
      </c>
      <c r="BS457" s="30">
        <f t="shared" si="636"/>
        <v>0</v>
      </c>
      <c r="BT457" s="30">
        <v>0</v>
      </c>
      <c r="BU457" s="43">
        <v>43951</v>
      </c>
      <c r="BW457">
        <f t="shared" si="783"/>
        <v>148866</v>
      </c>
      <c r="BX457" s="25">
        <f t="shared" si="784"/>
        <v>-0.12704946872141298</v>
      </c>
      <c r="BY457" s="44">
        <v>1836</v>
      </c>
      <c r="BZ457" s="39">
        <f t="shared" si="785"/>
        <v>-1836</v>
      </c>
      <c r="CA457" s="39">
        <f t="shared" si="786"/>
        <v>88677</v>
      </c>
      <c r="CD457">
        <f t="shared" ref="CD457" si="803">SUM(H446:H457)</f>
        <v>31385</v>
      </c>
      <c r="CE457">
        <f t="shared" ref="CE457" si="804">SUM(AN446:AN457)</f>
        <v>16629</v>
      </c>
      <c r="CF457">
        <f t="shared" ref="CF457" si="805">SUM(AT446:AT457)</f>
        <v>8666</v>
      </c>
      <c r="CG457">
        <f t="shared" ref="CG457" si="806">SUM(F446:F457)</f>
        <v>5922</v>
      </c>
      <c r="CH457">
        <f t="shared" ref="CH457" si="807">SUM(O446:O457)</f>
        <v>4906</v>
      </c>
      <c r="CZ457" s="88">
        <v>43922</v>
      </c>
      <c r="DA457" s="6">
        <f t="shared" si="800"/>
        <v>14176.916666666666</v>
      </c>
      <c r="DB457" s="6">
        <f t="shared" si="801"/>
        <v>12405.5</v>
      </c>
      <c r="DC457" s="90">
        <f t="shared" si="802"/>
        <v>0</v>
      </c>
    </row>
    <row r="458" spans="2:107" x14ac:dyDescent="0.3">
      <c r="B458" s="63">
        <v>43952</v>
      </c>
      <c r="C458" t="s">
        <v>447</v>
      </c>
      <c r="D458">
        <v>0</v>
      </c>
      <c r="E458">
        <v>1</v>
      </c>
      <c r="F458">
        <v>1</v>
      </c>
      <c r="G458">
        <v>0</v>
      </c>
      <c r="H458">
        <v>3</v>
      </c>
      <c r="I458">
        <v>1</v>
      </c>
      <c r="J458">
        <v>0</v>
      </c>
      <c r="K458">
        <v>1</v>
      </c>
      <c r="L458">
        <v>0</v>
      </c>
      <c r="M458">
        <v>1</v>
      </c>
      <c r="N458">
        <v>0</v>
      </c>
      <c r="O458">
        <v>0</v>
      </c>
      <c r="P458">
        <v>2</v>
      </c>
      <c r="Q458">
        <v>0</v>
      </c>
      <c r="R458">
        <v>0</v>
      </c>
      <c r="S458">
        <v>0</v>
      </c>
      <c r="T458">
        <v>0</v>
      </c>
      <c r="U458">
        <v>0</v>
      </c>
      <c r="V458">
        <v>0</v>
      </c>
      <c r="W458">
        <v>0</v>
      </c>
      <c r="X458">
        <v>0</v>
      </c>
      <c r="Y458">
        <v>2</v>
      </c>
      <c r="Z458">
        <v>0</v>
      </c>
      <c r="AA458">
        <v>0</v>
      </c>
      <c r="AB458">
        <v>1</v>
      </c>
      <c r="AC458">
        <v>1</v>
      </c>
      <c r="AD458">
        <v>0</v>
      </c>
      <c r="AE458">
        <v>0</v>
      </c>
      <c r="AF458">
        <v>0</v>
      </c>
      <c r="AG458">
        <v>0</v>
      </c>
      <c r="AH458">
        <v>0</v>
      </c>
      <c r="AI458">
        <v>1</v>
      </c>
      <c r="AJ458">
        <v>0</v>
      </c>
      <c r="AK458">
        <v>1</v>
      </c>
      <c r="AL458">
        <v>0</v>
      </c>
      <c r="AM458">
        <v>0</v>
      </c>
      <c r="AN458">
        <v>2</v>
      </c>
      <c r="AO458">
        <v>0</v>
      </c>
      <c r="AP458">
        <v>0</v>
      </c>
      <c r="AQ458">
        <v>0</v>
      </c>
      <c r="AR458">
        <v>1</v>
      </c>
      <c r="AS458">
        <v>0</v>
      </c>
      <c r="AT458">
        <v>2</v>
      </c>
      <c r="AU458">
        <v>0</v>
      </c>
      <c r="AV458">
        <v>0</v>
      </c>
      <c r="AW458">
        <v>1</v>
      </c>
      <c r="AX458">
        <v>0</v>
      </c>
      <c r="AY458">
        <v>0</v>
      </c>
      <c r="AZ458">
        <v>1</v>
      </c>
      <c r="BA458">
        <v>0</v>
      </c>
      <c r="BB458">
        <v>0</v>
      </c>
      <c r="BC458">
        <v>0</v>
      </c>
      <c r="BD458">
        <v>0</v>
      </c>
      <c r="BE458">
        <v>0</v>
      </c>
      <c r="BF458">
        <v>0</v>
      </c>
      <c r="BG458">
        <v>0</v>
      </c>
      <c r="BH458">
        <v>0</v>
      </c>
      <c r="BI458">
        <v>0</v>
      </c>
      <c r="BJ458">
        <v>0</v>
      </c>
      <c r="BK458">
        <v>0</v>
      </c>
      <c r="BL458">
        <v>0</v>
      </c>
      <c r="BM458">
        <v>0</v>
      </c>
      <c r="BN458">
        <v>0</v>
      </c>
      <c r="BO458">
        <v>0</v>
      </c>
      <c r="BP458">
        <v>0</v>
      </c>
      <c r="BQ458" s="30">
        <f t="shared" si="635"/>
        <v>0</v>
      </c>
      <c r="BR458" s="24">
        <v>23</v>
      </c>
      <c r="BS458" s="30">
        <f t="shared" si="636"/>
        <v>23</v>
      </c>
      <c r="BT458" s="30">
        <v>0</v>
      </c>
      <c r="BU458" s="43">
        <v>43982</v>
      </c>
      <c r="BW458">
        <f t="shared" ref="BW458" si="808">SUM(BR447:BR458)</f>
        <v>135821</v>
      </c>
      <c r="BX458" s="25">
        <f t="shared" ref="BX458" si="809">(BW458/BW446)-1</f>
        <v>-0.20557183550041824</v>
      </c>
      <c r="BY458" s="44">
        <v>3702</v>
      </c>
      <c r="BZ458" s="39">
        <f t="shared" ref="BZ458" si="810">BR458-BY458</f>
        <v>-3679</v>
      </c>
      <c r="CA458" s="39">
        <f t="shared" ref="CA458" si="811">SUM(BZ447:BZ458)</f>
        <v>76458</v>
      </c>
      <c r="CD458">
        <f t="shared" ref="CD458" si="812">SUM(H447:H458)</f>
        <v>28657</v>
      </c>
      <c r="CE458">
        <f t="shared" ref="CE458" si="813">SUM(AN447:AN458)</f>
        <v>15123</v>
      </c>
      <c r="CF458">
        <f t="shared" ref="CF458" si="814">SUM(AT447:AT458)</f>
        <v>7927</v>
      </c>
      <c r="CG458">
        <f t="shared" ref="CG458" si="815">SUM(F447:F458)</f>
        <v>5355</v>
      </c>
      <c r="CH458">
        <f t="shared" ref="CH458" si="816">SUM(O447:O458)</f>
        <v>4419</v>
      </c>
      <c r="CZ458" s="88">
        <v>43952</v>
      </c>
      <c r="DA458" s="6">
        <f t="shared" ref="DA458" si="817">AVERAGE(BS423:BS458)</f>
        <v>13819.305555555555</v>
      </c>
      <c r="DB458" s="6">
        <f t="shared" ref="DB458" si="818">AVERAGE(BS447:BS458)</f>
        <v>11318.416666666666</v>
      </c>
      <c r="DC458" s="90">
        <f t="shared" ref="DC458:DC462" si="819">BS458</f>
        <v>23</v>
      </c>
    </row>
    <row r="459" spans="2:107" x14ac:dyDescent="0.3">
      <c r="B459" s="63">
        <v>43983</v>
      </c>
      <c r="C459" t="s">
        <v>448</v>
      </c>
      <c r="D459">
        <v>4</v>
      </c>
      <c r="E459">
        <v>22</v>
      </c>
      <c r="F459">
        <v>62</v>
      </c>
      <c r="G459">
        <v>5</v>
      </c>
      <c r="H459">
        <v>338</v>
      </c>
      <c r="I459">
        <v>43</v>
      </c>
      <c r="J459">
        <v>5</v>
      </c>
      <c r="K459">
        <v>0</v>
      </c>
      <c r="L459">
        <v>64</v>
      </c>
      <c r="M459">
        <v>22</v>
      </c>
      <c r="N459">
        <v>27</v>
      </c>
      <c r="O459">
        <v>41</v>
      </c>
      <c r="P459">
        <v>32</v>
      </c>
      <c r="Q459">
        <v>8</v>
      </c>
      <c r="R459">
        <v>7</v>
      </c>
      <c r="S459">
        <v>13</v>
      </c>
      <c r="T459">
        <v>6</v>
      </c>
      <c r="U459">
        <v>6</v>
      </c>
      <c r="V459">
        <v>2</v>
      </c>
      <c r="W459">
        <v>19</v>
      </c>
      <c r="X459">
        <v>19</v>
      </c>
      <c r="Y459">
        <v>30</v>
      </c>
      <c r="Z459">
        <v>22</v>
      </c>
      <c r="AA459">
        <v>4</v>
      </c>
      <c r="AB459">
        <v>13</v>
      </c>
      <c r="AC459">
        <v>14</v>
      </c>
      <c r="AD459">
        <v>7</v>
      </c>
      <c r="AE459">
        <v>26</v>
      </c>
      <c r="AF459">
        <v>4</v>
      </c>
      <c r="AG459">
        <v>14</v>
      </c>
      <c r="AH459">
        <v>6</v>
      </c>
      <c r="AI459">
        <v>29</v>
      </c>
      <c r="AJ459">
        <v>23</v>
      </c>
      <c r="AK459">
        <v>3</v>
      </c>
      <c r="AL459">
        <v>26</v>
      </c>
      <c r="AM459">
        <v>6</v>
      </c>
      <c r="AN459">
        <v>85</v>
      </c>
      <c r="AO459">
        <v>25</v>
      </c>
      <c r="AP459">
        <v>2</v>
      </c>
      <c r="AQ459">
        <v>11</v>
      </c>
      <c r="AR459">
        <v>4</v>
      </c>
      <c r="AS459">
        <v>18</v>
      </c>
      <c r="AT459">
        <v>78</v>
      </c>
      <c r="AU459">
        <v>13</v>
      </c>
      <c r="AV459">
        <v>1</v>
      </c>
      <c r="AW459">
        <v>38</v>
      </c>
      <c r="AX459">
        <v>0</v>
      </c>
      <c r="AY459">
        <v>3</v>
      </c>
      <c r="AZ459">
        <v>12</v>
      </c>
      <c r="BA459">
        <v>10</v>
      </c>
      <c r="BB459">
        <v>5</v>
      </c>
      <c r="BC459">
        <v>0</v>
      </c>
      <c r="BD459">
        <v>0</v>
      </c>
      <c r="BE459">
        <v>0</v>
      </c>
      <c r="BF459">
        <v>0</v>
      </c>
      <c r="BG459">
        <v>0</v>
      </c>
      <c r="BH459">
        <v>0</v>
      </c>
      <c r="BI459">
        <v>0</v>
      </c>
      <c r="BJ459">
        <v>0</v>
      </c>
      <c r="BK459">
        <v>0</v>
      </c>
      <c r="BL459">
        <v>0</v>
      </c>
      <c r="BM459">
        <v>0</v>
      </c>
      <c r="BN459">
        <v>0</v>
      </c>
      <c r="BO459">
        <v>14</v>
      </c>
      <c r="BP459">
        <v>0</v>
      </c>
      <c r="BQ459" s="30">
        <f t="shared" si="635"/>
        <v>45</v>
      </c>
      <c r="BR459" s="24">
        <v>1336</v>
      </c>
      <c r="BS459" s="30">
        <f t="shared" si="636"/>
        <v>1336</v>
      </c>
      <c r="BT459" s="30">
        <v>0</v>
      </c>
      <c r="BU459" s="43">
        <v>44012</v>
      </c>
      <c r="BW459">
        <f t="shared" ref="BW459" si="820">SUM(BR448:BR459)</f>
        <v>123252</v>
      </c>
      <c r="BX459" s="25">
        <f t="shared" ref="BX459" si="821">(BW459/BW447)-1</f>
        <v>-0.263921072119634</v>
      </c>
      <c r="BY459" s="44">
        <v>4395</v>
      </c>
      <c r="BZ459" s="39">
        <f t="shared" ref="BZ459" si="822">BR459-BY459</f>
        <v>-3059</v>
      </c>
      <c r="CA459" s="39">
        <f t="shared" ref="CA459" si="823">SUM(BZ448:BZ459)</f>
        <v>63853</v>
      </c>
      <c r="CD459">
        <f t="shared" ref="CD459" si="824">SUM(H448:H459)</f>
        <v>25915</v>
      </c>
      <c r="CE459">
        <f t="shared" ref="CE459" si="825">SUM(AN448:AN459)</f>
        <v>13817</v>
      </c>
      <c r="CF459">
        <f t="shared" ref="CF459" si="826">SUM(AT448:AT459)</f>
        <v>7164</v>
      </c>
      <c r="CG459">
        <f t="shared" ref="CG459" si="827">SUM(F448:F459)</f>
        <v>4815</v>
      </c>
      <c r="CH459">
        <f t="shared" ref="CH459" si="828">SUM(O448:O459)</f>
        <v>3992</v>
      </c>
      <c r="CZ459" s="88">
        <v>43983</v>
      </c>
      <c r="DA459" s="6">
        <f t="shared" ref="DA459" si="829">AVERAGE(BS424:BS459)</f>
        <v>13478.111111111111</v>
      </c>
      <c r="DB459" s="6">
        <f t="shared" ref="DB459" si="830">AVERAGE(BS448:BS459)</f>
        <v>10271</v>
      </c>
      <c r="DC459" s="90">
        <f t="shared" si="819"/>
        <v>1336</v>
      </c>
    </row>
    <row r="460" spans="2:107" x14ac:dyDescent="0.3">
      <c r="B460" s="63">
        <v>44013</v>
      </c>
      <c r="C460" t="s">
        <v>462</v>
      </c>
      <c r="D460">
        <v>50</v>
      </c>
      <c r="E460">
        <v>126</v>
      </c>
      <c r="F460">
        <v>328</v>
      </c>
      <c r="G460">
        <v>30</v>
      </c>
      <c r="H460">
        <v>2139</v>
      </c>
      <c r="I460">
        <v>276</v>
      </c>
      <c r="J460">
        <v>36</v>
      </c>
      <c r="K460">
        <v>5</v>
      </c>
      <c r="L460">
        <v>353</v>
      </c>
      <c r="M460">
        <v>156</v>
      </c>
      <c r="N460">
        <v>162</v>
      </c>
      <c r="O460">
        <v>293</v>
      </c>
      <c r="P460">
        <v>229</v>
      </c>
      <c r="Q460">
        <v>70</v>
      </c>
      <c r="R460">
        <v>38</v>
      </c>
      <c r="S460">
        <v>73</v>
      </c>
      <c r="T460">
        <v>30</v>
      </c>
      <c r="U460">
        <v>51</v>
      </c>
      <c r="V460">
        <v>12</v>
      </c>
      <c r="W460">
        <v>110</v>
      </c>
      <c r="X460">
        <v>130</v>
      </c>
      <c r="Y460">
        <v>124</v>
      </c>
      <c r="Z460">
        <v>92</v>
      </c>
      <c r="AA460">
        <v>21</v>
      </c>
      <c r="AB460">
        <v>113</v>
      </c>
      <c r="AC460">
        <v>120</v>
      </c>
      <c r="AD460">
        <v>37</v>
      </c>
      <c r="AE460">
        <v>174</v>
      </c>
      <c r="AF460">
        <v>15</v>
      </c>
      <c r="AG460">
        <v>88</v>
      </c>
      <c r="AH460">
        <v>68</v>
      </c>
      <c r="AI460">
        <v>227</v>
      </c>
      <c r="AJ460">
        <v>159</v>
      </c>
      <c r="AK460">
        <v>33</v>
      </c>
      <c r="AL460">
        <v>124</v>
      </c>
      <c r="AM460">
        <v>54</v>
      </c>
      <c r="AN460">
        <v>919</v>
      </c>
      <c r="AO460">
        <v>124</v>
      </c>
      <c r="AP460">
        <v>18</v>
      </c>
      <c r="AQ460">
        <v>57</v>
      </c>
      <c r="AR460">
        <v>25</v>
      </c>
      <c r="AS460">
        <v>80</v>
      </c>
      <c r="AT460">
        <v>559</v>
      </c>
      <c r="AU460">
        <v>140</v>
      </c>
      <c r="AV460">
        <v>22</v>
      </c>
      <c r="AW460">
        <v>178</v>
      </c>
      <c r="AX460">
        <v>0</v>
      </c>
      <c r="AY460">
        <v>7</v>
      </c>
      <c r="AZ460">
        <v>92</v>
      </c>
      <c r="BA460">
        <v>28</v>
      </c>
      <c r="BB460">
        <v>31</v>
      </c>
      <c r="BC460">
        <v>0</v>
      </c>
      <c r="BD460">
        <v>0</v>
      </c>
      <c r="BE460">
        <v>0</v>
      </c>
      <c r="BF460">
        <v>0</v>
      </c>
      <c r="BG460">
        <v>0</v>
      </c>
      <c r="BH460">
        <v>0</v>
      </c>
      <c r="BI460">
        <v>0</v>
      </c>
      <c r="BJ460">
        <v>0</v>
      </c>
      <c r="BK460">
        <v>0</v>
      </c>
      <c r="BL460">
        <v>0</v>
      </c>
      <c r="BM460">
        <v>0</v>
      </c>
      <c r="BN460">
        <v>0</v>
      </c>
      <c r="BO460">
        <v>74</v>
      </c>
      <c r="BP460">
        <v>0</v>
      </c>
      <c r="BQ460" s="30">
        <f t="shared" ref="BQ460:BQ478" si="831">BR460-SUM(D460:BB460,BO460:BP460)</f>
        <v>287</v>
      </c>
      <c r="BR460" s="24">
        <v>8787</v>
      </c>
      <c r="BS460" s="30">
        <f t="shared" si="636"/>
        <v>8787</v>
      </c>
      <c r="BT460" s="30">
        <v>0</v>
      </c>
      <c r="BU460" s="43">
        <v>44043</v>
      </c>
      <c r="BW460">
        <f t="shared" ref="BW460" si="832">SUM(BR449:BR460)</f>
        <v>115526</v>
      </c>
      <c r="BX460" s="25">
        <f t="shared" ref="BX460:BX462" si="833">(BW460/BW448)-1</f>
        <v>-0.30847185724803816</v>
      </c>
      <c r="BY460" s="44">
        <v>8247</v>
      </c>
      <c r="BZ460" s="39">
        <f t="shared" ref="BZ460:BZ462" si="834">BR460-BY460</f>
        <v>540</v>
      </c>
      <c r="CA460" s="39">
        <f t="shared" ref="CA460:CA462" si="835">SUM(BZ449:BZ460)</f>
        <v>53671</v>
      </c>
      <c r="CD460">
        <f t="shared" ref="CD460:CD462" si="836">SUM(H449:H460)</f>
        <v>24545</v>
      </c>
      <c r="CE460">
        <f t="shared" ref="CE460:CE462" si="837">SUM(AN449:AN460)</f>
        <v>12926</v>
      </c>
      <c r="CF460">
        <f t="shared" ref="CF460:CF462" si="838">SUM(AT449:AT460)</f>
        <v>6776</v>
      </c>
      <c r="CG460">
        <f t="shared" ref="CG460:CG462" si="839">SUM(F449:F460)</f>
        <v>4457</v>
      </c>
      <c r="CH460">
        <f t="shared" ref="CH460:CH462" si="840">SUM(O449:O460)</f>
        <v>3810</v>
      </c>
      <c r="CZ460" s="88">
        <v>44013</v>
      </c>
      <c r="DA460" s="6">
        <f t="shared" ref="DA460:DA461" si="841">AVERAGE(BS425:BS460)</f>
        <v>13149.111111111111</v>
      </c>
      <c r="DB460" s="6">
        <f t="shared" ref="DB460:DB461" si="842">AVERAGE(BS449:BS460)</f>
        <v>9627.1666666666661</v>
      </c>
      <c r="DC460" s="90">
        <f t="shared" si="819"/>
        <v>8787</v>
      </c>
    </row>
    <row r="461" spans="2:107" ht="16.2" thickBot="1" x14ac:dyDescent="0.35">
      <c r="B461" s="63">
        <v>44044</v>
      </c>
      <c r="C461" t="s">
        <v>438</v>
      </c>
      <c r="D461">
        <v>70</v>
      </c>
      <c r="E461">
        <v>211</v>
      </c>
      <c r="F461">
        <v>499</v>
      </c>
      <c r="G461">
        <v>57</v>
      </c>
      <c r="H461">
        <v>3087</v>
      </c>
      <c r="I461">
        <v>462</v>
      </c>
      <c r="J461">
        <v>58</v>
      </c>
      <c r="K461">
        <v>15</v>
      </c>
      <c r="L461">
        <v>524</v>
      </c>
      <c r="M461">
        <v>285</v>
      </c>
      <c r="N461">
        <v>209</v>
      </c>
      <c r="O461">
        <v>456</v>
      </c>
      <c r="P461">
        <v>334</v>
      </c>
      <c r="Q461">
        <v>115</v>
      </c>
      <c r="R461">
        <v>59</v>
      </c>
      <c r="S461">
        <v>93</v>
      </c>
      <c r="T461">
        <v>65</v>
      </c>
      <c r="U461">
        <v>52</v>
      </c>
      <c r="V461">
        <v>24</v>
      </c>
      <c r="W461">
        <v>115</v>
      </c>
      <c r="X461">
        <v>213</v>
      </c>
      <c r="Y461">
        <v>169</v>
      </c>
      <c r="Z461">
        <v>140</v>
      </c>
      <c r="AA461">
        <v>38</v>
      </c>
      <c r="AB461">
        <v>137</v>
      </c>
      <c r="AC461">
        <v>189</v>
      </c>
      <c r="AD461">
        <v>40</v>
      </c>
      <c r="AE461">
        <v>289</v>
      </c>
      <c r="AF461">
        <v>36</v>
      </c>
      <c r="AG461">
        <v>134</v>
      </c>
      <c r="AH461">
        <v>87</v>
      </c>
      <c r="AI461">
        <v>304</v>
      </c>
      <c r="AJ461">
        <v>207</v>
      </c>
      <c r="AK461">
        <v>53</v>
      </c>
      <c r="AL461">
        <v>157</v>
      </c>
      <c r="AM461">
        <v>81</v>
      </c>
      <c r="AN461">
        <v>1517</v>
      </c>
      <c r="AO461">
        <v>181</v>
      </c>
      <c r="AP461">
        <v>16</v>
      </c>
      <c r="AQ461">
        <v>102</v>
      </c>
      <c r="AR461">
        <v>38</v>
      </c>
      <c r="AS461">
        <v>132</v>
      </c>
      <c r="AT461">
        <v>754</v>
      </c>
      <c r="AU461">
        <v>211</v>
      </c>
      <c r="AV461">
        <v>21</v>
      </c>
      <c r="AW461">
        <v>265</v>
      </c>
      <c r="AX461">
        <v>0</v>
      </c>
      <c r="AY461">
        <v>17</v>
      </c>
      <c r="AZ461">
        <v>127</v>
      </c>
      <c r="BA461">
        <v>44</v>
      </c>
      <c r="BB461">
        <v>42</v>
      </c>
      <c r="BC461">
        <v>0</v>
      </c>
      <c r="BD461">
        <v>0</v>
      </c>
      <c r="BE461">
        <v>0</v>
      </c>
      <c r="BF461">
        <v>0</v>
      </c>
      <c r="BG461">
        <v>0</v>
      </c>
      <c r="BH461">
        <v>0</v>
      </c>
      <c r="BI461">
        <v>0</v>
      </c>
      <c r="BJ461">
        <v>0</v>
      </c>
      <c r="BK461">
        <v>0</v>
      </c>
      <c r="BL461">
        <v>0</v>
      </c>
      <c r="BM461">
        <v>0</v>
      </c>
      <c r="BN461">
        <v>0</v>
      </c>
      <c r="BO461">
        <v>82</v>
      </c>
      <c r="BP461">
        <v>0</v>
      </c>
      <c r="BQ461" s="30">
        <f t="shared" si="831"/>
        <v>395</v>
      </c>
      <c r="BR461" s="24">
        <v>13008</v>
      </c>
      <c r="BS461" s="30">
        <f t="shared" si="636"/>
        <v>13008</v>
      </c>
      <c r="BT461" s="30">
        <v>0</v>
      </c>
      <c r="BU461" s="43">
        <v>44074</v>
      </c>
      <c r="BW461">
        <f t="shared" ref="BW461:BW462" si="843">SUM(BR450:BR461)</f>
        <v>110940</v>
      </c>
      <c r="BX461" s="25">
        <f t="shared" si="833"/>
        <v>-0.32019559542630249</v>
      </c>
      <c r="BY461" s="44">
        <v>15709</v>
      </c>
      <c r="BZ461" s="39">
        <f t="shared" si="834"/>
        <v>-2701</v>
      </c>
      <c r="CA461" s="39">
        <f t="shared" si="835"/>
        <v>39037</v>
      </c>
      <c r="CD461">
        <f t="shared" si="836"/>
        <v>24048</v>
      </c>
      <c r="CE461">
        <f t="shared" si="837"/>
        <v>12443</v>
      </c>
      <c r="CF461">
        <f t="shared" si="838"/>
        <v>6521</v>
      </c>
      <c r="CG461">
        <f t="shared" si="839"/>
        <v>4326</v>
      </c>
      <c r="CH461">
        <f t="shared" si="840"/>
        <v>3720</v>
      </c>
      <c r="CK461" s="74" t="s">
        <v>485</v>
      </c>
      <c r="CL461" s="74" t="s">
        <v>486</v>
      </c>
      <c r="CM461" s="74" t="s">
        <v>487</v>
      </c>
      <c r="CN461" s="74" t="s">
        <v>488</v>
      </c>
      <c r="CZ461" s="88">
        <v>44044</v>
      </c>
      <c r="DA461" s="6">
        <f t="shared" si="841"/>
        <v>13014.555555555555</v>
      </c>
      <c r="DB461" s="6">
        <f t="shared" si="842"/>
        <v>9245</v>
      </c>
      <c r="DC461" s="90">
        <f t="shared" si="819"/>
        <v>13008</v>
      </c>
    </row>
    <row r="462" spans="2:107" x14ac:dyDescent="0.3">
      <c r="B462" s="63">
        <v>44075</v>
      </c>
      <c r="C462" t="s">
        <v>439</v>
      </c>
      <c r="D462">
        <v>62</v>
      </c>
      <c r="E462">
        <v>212</v>
      </c>
      <c r="F462">
        <v>520</v>
      </c>
      <c r="G462">
        <v>61</v>
      </c>
      <c r="H462">
        <v>3028</v>
      </c>
      <c r="I462">
        <v>485</v>
      </c>
      <c r="J462">
        <v>65</v>
      </c>
      <c r="K462">
        <v>21</v>
      </c>
      <c r="L462">
        <v>579</v>
      </c>
      <c r="M462">
        <v>296</v>
      </c>
      <c r="N462">
        <v>245</v>
      </c>
      <c r="O462">
        <v>503</v>
      </c>
      <c r="P462">
        <v>347</v>
      </c>
      <c r="Q462">
        <v>141</v>
      </c>
      <c r="R462">
        <v>79</v>
      </c>
      <c r="S462">
        <v>85</v>
      </c>
      <c r="T462">
        <v>64</v>
      </c>
      <c r="U462">
        <v>67</v>
      </c>
      <c r="V462">
        <v>24</v>
      </c>
      <c r="W462">
        <v>169</v>
      </c>
      <c r="X462">
        <v>226</v>
      </c>
      <c r="Y462">
        <v>224</v>
      </c>
      <c r="Z462">
        <v>202</v>
      </c>
      <c r="AA462">
        <v>19</v>
      </c>
      <c r="AB462">
        <v>146</v>
      </c>
      <c r="AC462">
        <v>215</v>
      </c>
      <c r="AD462">
        <v>63</v>
      </c>
      <c r="AE462">
        <v>323</v>
      </c>
      <c r="AF462">
        <v>48</v>
      </c>
      <c r="AG462">
        <v>181</v>
      </c>
      <c r="AH462">
        <v>83</v>
      </c>
      <c r="AI462">
        <v>378</v>
      </c>
      <c r="AJ462">
        <v>248</v>
      </c>
      <c r="AK462">
        <v>51</v>
      </c>
      <c r="AL462">
        <v>187</v>
      </c>
      <c r="AM462">
        <v>85</v>
      </c>
      <c r="AN462">
        <v>1549</v>
      </c>
      <c r="AO462">
        <v>197</v>
      </c>
      <c r="AP462">
        <v>21</v>
      </c>
      <c r="AQ462">
        <v>99</v>
      </c>
      <c r="AR462">
        <v>35</v>
      </c>
      <c r="AS462">
        <v>141</v>
      </c>
      <c r="AT462">
        <v>797</v>
      </c>
      <c r="AU462">
        <v>240</v>
      </c>
      <c r="AV462">
        <v>16</v>
      </c>
      <c r="AW462">
        <v>280</v>
      </c>
      <c r="AX462">
        <v>0</v>
      </c>
      <c r="AY462">
        <v>13</v>
      </c>
      <c r="AZ462">
        <v>148</v>
      </c>
      <c r="BA462">
        <v>38</v>
      </c>
      <c r="BB462">
        <v>43</v>
      </c>
      <c r="BC462">
        <v>0</v>
      </c>
      <c r="BD462">
        <v>0</v>
      </c>
      <c r="BE462">
        <v>0</v>
      </c>
      <c r="BF462">
        <v>0</v>
      </c>
      <c r="BG462">
        <v>0</v>
      </c>
      <c r="BH462">
        <v>0</v>
      </c>
      <c r="BI462">
        <v>0</v>
      </c>
      <c r="BJ462">
        <v>0</v>
      </c>
      <c r="BK462">
        <v>0</v>
      </c>
      <c r="BL462">
        <v>0</v>
      </c>
      <c r="BM462">
        <v>0</v>
      </c>
      <c r="BN462">
        <v>0</v>
      </c>
      <c r="BO462">
        <v>96</v>
      </c>
      <c r="BP462">
        <v>0</v>
      </c>
      <c r="BQ462" s="30">
        <f t="shared" si="831"/>
        <v>440</v>
      </c>
      <c r="BR462" s="24">
        <v>13885</v>
      </c>
      <c r="BS462" s="30">
        <f t="shared" ref="BS462" si="844">SUM(D462:BQ462)</f>
        <v>13885</v>
      </c>
      <c r="BT462" s="30">
        <v>0</v>
      </c>
      <c r="BU462" s="43">
        <v>44104</v>
      </c>
      <c r="BW462">
        <f t="shared" si="843"/>
        <v>109099</v>
      </c>
      <c r="BX462" s="25">
        <f t="shared" si="833"/>
        <v>-0.33313162060892798</v>
      </c>
      <c r="BY462" s="44">
        <v>8623</v>
      </c>
      <c r="BZ462" s="39">
        <f t="shared" si="834"/>
        <v>5262</v>
      </c>
      <c r="CA462" s="39">
        <f t="shared" si="835"/>
        <v>33507</v>
      </c>
      <c r="CD462">
        <f t="shared" si="836"/>
        <v>23756</v>
      </c>
      <c r="CE462">
        <f t="shared" si="837"/>
        <v>12258</v>
      </c>
      <c r="CF462">
        <f t="shared" si="838"/>
        <v>6386</v>
      </c>
      <c r="CG462">
        <f t="shared" si="839"/>
        <v>4266</v>
      </c>
      <c r="CH462">
        <f t="shared" si="840"/>
        <v>3784</v>
      </c>
      <c r="CZ462" s="88">
        <v>44075</v>
      </c>
      <c r="DA462" s="6">
        <f t="shared" ref="DA462" si="845">AVERAGE(BS427:BS462)</f>
        <v>12792.472222222223</v>
      </c>
      <c r="DB462" s="6">
        <f t="shared" ref="DB462" si="846">AVERAGE(BS451:BS462)</f>
        <v>9091.5833333333339</v>
      </c>
      <c r="DC462" s="90">
        <f t="shared" si="819"/>
        <v>13885</v>
      </c>
    </row>
    <row r="463" spans="2:107" x14ac:dyDescent="0.3">
      <c r="B463" s="63">
        <v>44105</v>
      </c>
      <c r="C463" t="s">
        <v>440</v>
      </c>
      <c r="D463">
        <v>63</v>
      </c>
      <c r="E463">
        <v>309</v>
      </c>
      <c r="F463">
        <v>672</v>
      </c>
      <c r="G463">
        <v>64</v>
      </c>
      <c r="H463">
        <v>3595</v>
      </c>
      <c r="I463">
        <v>560</v>
      </c>
      <c r="J463">
        <v>81</v>
      </c>
      <c r="K463">
        <v>10</v>
      </c>
      <c r="L463">
        <v>643</v>
      </c>
      <c r="M463">
        <v>295</v>
      </c>
      <c r="N463">
        <v>240</v>
      </c>
      <c r="O463">
        <v>592</v>
      </c>
      <c r="P463">
        <v>412</v>
      </c>
      <c r="Q463">
        <v>117</v>
      </c>
      <c r="R463">
        <v>99</v>
      </c>
      <c r="S463">
        <v>102</v>
      </c>
      <c r="T463">
        <v>74</v>
      </c>
      <c r="U463">
        <v>78</v>
      </c>
      <c r="V463">
        <v>38</v>
      </c>
      <c r="W463">
        <v>183</v>
      </c>
      <c r="X463">
        <v>248</v>
      </c>
      <c r="Y463">
        <v>191</v>
      </c>
      <c r="Z463">
        <v>205</v>
      </c>
      <c r="AA463">
        <v>31</v>
      </c>
      <c r="AB463">
        <v>171</v>
      </c>
      <c r="AC463">
        <v>219</v>
      </c>
      <c r="AD463">
        <v>69</v>
      </c>
      <c r="AE463">
        <v>351</v>
      </c>
      <c r="AF463">
        <v>41</v>
      </c>
      <c r="AG463">
        <v>182</v>
      </c>
      <c r="AH463">
        <v>109</v>
      </c>
      <c r="AI463">
        <v>386</v>
      </c>
      <c r="AJ463">
        <v>249</v>
      </c>
      <c r="AK463">
        <v>66</v>
      </c>
      <c r="AL463">
        <v>222</v>
      </c>
      <c r="AM463">
        <v>115</v>
      </c>
      <c r="AN463">
        <v>1885</v>
      </c>
      <c r="AO463">
        <v>206</v>
      </c>
      <c r="AP463">
        <v>24</v>
      </c>
      <c r="AQ463">
        <v>102</v>
      </c>
      <c r="AR463">
        <v>51</v>
      </c>
      <c r="AS463">
        <v>177</v>
      </c>
      <c r="AT463">
        <v>940</v>
      </c>
      <c r="AU463">
        <v>288</v>
      </c>
      <c r="AV463">
        <v>32</v>
      </c>
      <c r="AW463">
        <v>313</v>
      </c>
      <c r="AX463">
        <v>0</v>
      </c>
      <c r="AY463">
        <v>14</v>
      </c>
      <c r="AZ463">
        <v>169</v>
      </c>
      <c r="BA463">
        <v>47</v>
      </c>
      <c r="BB463">
        <v>59</v>
      </c>
      <c r="BC463">
        <v>0</v>
      </c>
      <c r="BD463">
        <v>0</v>
      </c>
      <c r="BE463">
        <v>0</v>
      </c>
      <c r="BF463">
        <v>0</v>
      </c>
      <c r="BG463">
        <v>0</v>
      </c>
      <c r="BH463">
        <v>0</v>
      </c>
      <c r="BI463">
        <v>0</v>
      </c>
      <c r="BJ463">
        <v>0</v>
      </c>
      <c r="BK463">
        <v>0</v>
      </c>
      <c r="BL463">
        <v>0</v>
      </c>
      <c r="BM463">
        <v>0</v>
      </c>
      <c r="BN463">
        <v>0</v>
      </c>
      <c r="BO463">
        <v>107</v>
      </c>
      <c r="BP463">
        <v>0</v>
      </c>
      <c r="BQ463" s="30">
        <f t="shared" si="831"/>
        <v>564</v>
      </c>
      <c r="BR463" s="24">
        <v>16060</v>
      </c>
      <c r="BS463" s="30">
        <f t="shared" si="636"/>
        <v>16060</v>
      </c>
      <c r="BT463" s="30">
        <v>0</v>
      </c>
      <c r="BU463" s="43">
        <v>44135</v>
      </c>
      <c r="BW463">
        <f t="shared" ref="BW463" si="847">SUM(BR452:BR463)</f>
        <v>109566</v>
      </c>
      <c r="BX463" s="25">
        <f t="shared" ref="BX463" si="848">(BW463/BW451)-1</f>
        <v>-0.32868906698036904</v>
      </c>
      <c r="BY463" s="44">
        <v>9920</v>
      </c>
      <c r="BZ463" s="39">
        <f t="shared" ref="BZ463" si="849">BR463-BY463</f>
        <v>6140</v>
      </c>
      <c r="CA463" s="39">
        <f t="shared" ref="CA463" si="850">SUM(BZ452:BZ463)</f>
        <v>30596</v>
      </c>
      <c r="CD463">
        <f t="shared" ref="CD463" si="851">SUM(H452:H463)</f>
        <v>24166</v>
      </c>
      <c r="CE463">
        <f t="shared" ref="CE463" si="852">SUM(AN452:AN463)</f>
        <v>12429</v>
      </c>
      <c r="CF463">
        <f t="shared" ref="CF463" si="853">SUM(AT452:AT463)</f>
        <v>6452</v>
      </c>
      <c r="CG463">
        <f t="shared" ref="CG463" si="854">SUM(F452:F463)</f>
        <v>4347</v>
      </c>
      <c r="CH463">
        <f t="shared" ref="CH463" si="855">SUM(O452:O463)</f>
        <v>3861</v>
      </c>
      <c r="CZ463" s="88">
        <v>44105</v>
      </c>
      <c r="DA463" s="6">
        <f t="shared" ref="DA463" si="856">AVERAGE(BS428:BS463)</f>
        <v>12776.833333333334</v>
      </c>
      <c r="DB463" s="6">
        <f t="shared" ref="DB463" si="857">AVERAGE(BS452:BS463)</f>
        <v>9130.5</v>
      </c>
      <c r="DC463" s="90">
        <f t="shared" ref="DC463" si="858">BS463</f>
        <v>16060</v>
      </c>
    </row>
    <row r="464" spans="2:107" x14ac:dyDescent="0.3">
      <c r="B464" s="63">
        <v>44136</v>
      </c>
      <c r="C464" t="s">
        <v>441</v>
      </c>
      <c r="D464">
        <v>65</v>
      </c>
      <c r="E464">
        <v>163</v>
      </c>
      <c r="F464">
        <v>469</v>
      </c>
      <c r="G464">
        <v>50</v>
      </c>
      <c r="H464">
        <v>2766</v>
      </c>
      <c r="I464">
        <v>430</v>
      </c>
      <c r="J464">
        <v>57</v>
      </c>
      <c r="K464">
        <v>12</v>
      </c>
      <c r="L464">
        <v>394</v>
      </c>
      <c r="M464">
        <v>211</v>
      </c>
      <c r="N464">
        <v>189</v>
      </c>
      <c r="O464">
        <v>440</v>
      </c>
      <c r="P464">
        <v>302</v>
      </c>
      <c r="Q464">
        <v>101</v>
      </c>
      <c r="R464">
        <v>80</v>
      </c>
      <c r="S464">
        <v>75</v>
      </c>
      <c r="T464">
        <v>49</v>
      </c>
      <c r="U464">
        <v>53</v>
      </c>
      <c r="V464">
        <v>33</v>
      </c>
      <c r="W464">
        <v>126</v>
      </c>
      <c r="X464">
        <v>177</v>
      </c>
      <c r="Y464">
        <v>143</v>
      </c>
      <c r="Z464">
        <v>163</v>
      </c>
      <c r="AA464">
        <v>23</v>
      </c>
      <c r="AB464">
        <v>111</v>
      </c>
      <c r="AC464">
        <v>166</v>
      </c>
      <c r="AD464">
        <v>38</v>
      </c>
      <c r="AE464">
        <v>269</v>
      </c>
      <c r="AF464">
        <v>30</v>
      </c>
      <c r="AG464">
        <v>138</v>
      </c>
      <c r="AH464">
        <v>90</v>
      </c>
      <c r="AI464">
        <v>280</v>
      </c>
      <c r="AJ464">
        <v>178</v>
      </c>
      <c r="AK464">
        <v>42</v>
      </c>
      <c r="AL464">
        <v>132</v>
      </c>
      <c r="AM464">
        <v>73</v>
      </c>
      <c r="AN464">
        <v>1491</v>
      </c>
      <c r="AO464">
        <v>148</v>
      </c>
      <c r="AP464">
        <v>23</v>
      </c>
      <c r="AQ464">
        <v>84</v>
      </c>
      <c r="AR464">
        <v>31</v>
      </c>
      <c r="AS464">
        <v>113</v>
      </c>
      <c r="AT464">
        <v>621</v>
      </c>
      <c r="AU464">
        <v>164</v>
      </c>
      <c r="AV464">
        <v>14</v>
      </c>
      <c r="AW464">
        <v>214</v>
      </c>
      <c r="AX464">
        <v>0</v>
      </c>
      <c r="AY464">
        <v>11</v>
      </c>
      <c r="AZ464">
        <v>103</v>
      </c>
      <c r="BA464">
        <v>34</v>
      </c>
      <c r="BB464">
        <v>35</v>
      </c>
      <c r="BC464">
        <v>0</v>
      </c>
      <c r="BD464">
        <v>0</v>
      </c>
      <c r="BE464">
        <v>0</v>
      </c>
      <c r="BF464">
        <v>0</v>
      </c>
      <c r="BG464">
        <v>0</v>
      </c>
      <c r="BH464">
        <v>0</v>
      </c>
      <c r="BI464">
        <v>0</v>
      </c>
      <c r="BJ464">
        <v>0</v>
      </c>
      <c r="BK464">
        <v>0</v>
      </c>
      <c r="BL464">
        <v>0</v>
      </c>
      <c r="BM464">
        <v>0</v>
      </c>
      <c r="BN464">
        <v>0</v>
      </c>
      <c r="BO464">
        <v>93</v>
      </c>
      <c r="BP464">
        <v>0</v>
      </c>
      <c r="BQ464" s="30">
        <f t="shared" si="831"/>
        <v>552</v>
      </c>
      <c r="BR464" s="24">
        <v>11849</v>
      </c>
      <c r="BS464" s="30">
        <f t="shared" si="636"/>
        <v>11849</v>
      </c>
      <c r="BT464" s="30">
        <v>0</v>
      </c>
      <c r="BU464" s="43">
        <v>44165</v>
      </c>
      <c r="BW464">
        <f t="shared" ref="BW464" si="859">SUM(BR453:BR464)</f>
        <v>109488</v>
      </c>
      <c r="BX464" s="25">
        <f t="shared" ref="BX464" si="860">(BW464/BW452)-1</f>
        <v>-0.32988958797463708</v>
      </c>
      <c r="BY464" s="44">
        <v>6793</v>
      </c>
      <c r="BZ464" s="39">
        <f t="shared" ref="BZ464" si="861">BR464-BY464</f>
        <v>5056</v>
      </c>
      <c r="CA464" s="39">
        <f t="shared" ref="CA464" si="862">SUM(BZ453:BZ464)</f>
        <v>29071</v>
      </c>
      <c r="CD464">
        <f t="shared" ref="CD464" si="863">SUM(H453:H464)</f>
        <v>24404</v>
      </c>
      <c r="CE464">
        <f t="shared" ref="CE464" si="864">SUM(AN453:AN464)</f>
        <v>12597</v>
      </c>
      <c r="CF464">
        <f t="shared" ref="CF464" si="865">SUM(AT453:AT464)</f>
        <v>6386</v>
      </c>
      <c r="CG464">
        <f t="shared" ref="CG464" si="866">SUM(F453:F464)</f>
        <v>4324</v>
      </c>
      <c r="CH464">
        <f t="shared" ref="CH464" si="867">SUM(O453:O464)</f>
        <v>3883</v>
      </c>
      <c r="CZ464" s="88">
        <v>44136</v>
      </c>
      <c r="DA464" s="6">
        <f t="shared" ref="DA464" si="868">AVERAGE(BS429:BS464)</f>
        <v>12692.5</v>
      </c>
      <c r="DB464" s="6">
        <f t="shared" ref="DB464" si="869">AVERAGE(BS453:BS464)</f>
        <v>9124</v>
      </c>
      <c r="DC464" s="90">
        <f t="shared" ref="DC464" si="870">BS464</f>
        <v>11849</v>
      </c>
    </row>
    <row r="465" spans="2:107" x14ac:dyDescent="0.3">
      <c r="B465" s="63">
        <v>44166</v>
      </c>
      <c r="C465" t="s">
        <v>442</v>
      </c>
      <c r="D465">
        <v>61</v>
      </c>
      <c r="E465">
        <v>204</v>
      </c>
      <c r="F465">
        <v>484</v>
      </c>
      <c r="G465">
        <v>32</v>
      </c>
      <c r="H465">
        <v>3222</v>
      </c>
      <c r="I465">
        <v>451</v>
      </c>
      <c r="J465">
        <v>60</v>
      </c>
      <c r="K465">
        <v>16</v>
      </c>
      <c r="L465">
        <v>547</v>
      </c>
      <c r="M465">
        <v>213</v>
      </c>
      <c r="N465">
        <v>202</v>
      </c>
      <c r="O465">
        <v>469</v>
      </c>
      <c r="P465">
        <v>294</v>
      </c>
      <c r="Q465">
        <v>94</v>
      </c>
      <c r="R465">
        <v>78</v>
      </c>
      <c r="S465">
        <v>70</v>
      </c>
      <c r="T465">
        <v>54</v>
      </c>
      <c r="U465">
        <v>54</v>
      </c>
      <c r="V465">
        <v>23</v>
      </c>
      <c r="W465">
        <v>116</v>
      </c>
      <c r="X465">
        <v>193</v>
      </c>
      <c r="Y465">
        <v>163</v>
      </c>
      <c r="Z465">
        <v>154</v>
      </c>
      <c r="AA465">
        <v>32</v>
      </c>
      <c r="AB465">
        <v>126</v>
      </c>
      <c r="AC465">
        <v>192</v>
      </c>
      <c r="AD465">
        <v>67</v>
      </c>
      <c r="AE465">
        <v>298</v>
      </c>
      <c r="AF465">
        <v>38</v>
      </c>
      <c r="AG465">
        <v>141</v>
      </c>
      <c r="AH465">
        <v>76</v>
      </c>
      <c r="AI465">
        <v>296</v>
      </c>
      <c r="AJ465">
        <v>198</v>
      </c>
      <c r="AK465">
        <v>57</v>
      </c>
      <c r="AL465">
        <v>174</v>
      </c>
      <c r="AM465">
        <v>74</v>
      </c>
      <c r="AN465">
        <v>1804</v>
      </c>
      <c r="AO465">
        <v>157</v>
      </c>
      <c r="AP465">
        <v>20</v>
      </c>
      <c r="AQ465">
        <v>111</v>
      </c>
      <c r="AR465">
        <v>45</v>
      </c>
      <c r="AS465">
        <v>120</v>
      </c>
      <c r="AT465">
        <v>716</v>
      </c>
      <c r="AU465">
        <v>225</v>
      </c>
      <c r="AV465">
        <v>13</v>
      </c>
      <c r="AW465">
        <v>275</v>
      </c>
      <c r="AX465">
        <v>0</v>
      </c>
      <c r="AY465">
        <v>13</v>
      </c>
      <c r="AZ465">
        <v>126</v>
      </c>
      <c r="BA465">
        <v>53</v>
      </c>
      <c r="BB465">
        <v>24</v>
      </c>
      <c r="BC465">
        <v>0</v>
      </c>
      <c r="BD465">
        <v>0</v>
      </c>
      <c r="BE465">
        <v>0</v>
      </c>
      <c r="BF465">
        <v>0</v>
      </c>
      <c r="BG465">
        <v>0</v>
      </c>
      <c r="BH465">
        <v>0</v>
      </c>
      <c r="BI465">
        <v>0</v>
      </c>
      <c r="BJ465">
        <v>0</v>
      </c>
      <c r="BK465">
        <v>0</v>
      </c>
      <c r="BL465">
        <v>0</v>
      </c>
      <c r="BM465">
        <v>0</v>
      </c>
      <c r="BN465">
        <v>0</v>
      </c>
      <c r="BO465">
        <v>105</v>
      </c>
      <c r="BP465">
        <v>0</v>
      </c>
      <c r="BQ465" s="30">
        <f t="shared" si="831"/>
        <v>588</v>
      </c>
      <c r="BR465" s="24">
        <v>13418</v>
      </c>
      <c r="BS465" s="30">
        <f t="shared" si="636"/>
        <v>13418</v>
      </c>
      <c r="BT465" s="30">
        <v>0</v>
      </c>
      <c r="BU465" s="43">
        <v>44196</v>
      </c>
      <c r="BW465">
        <f t="shared" ref="BW465" si="871">SUM(BR454:BR465)</f>
        <v>111658</v>
      </c>
      <c r="BX465" s="25">
        <f t="shared" ref="BX465" si="872">(BW465/BW453)-1</f>
        <v>-0.31925815734282792</v>
      </c>
      <c r="BY465" s="44">
        <v>10505</v>
      </c>
      <c r="BZ465" s="39">
        <f t="shared" ref="BZ465" si="873">BR465-BY465</f>
        <v>2913</v>
      </c>
      <c r="CA465" s="39">
        <f t="shared" ref="CA465" si="874">SUM(BZ454:BZ465)</f>
        <v>26110</v>
      </c>
      <c r="CD465">
        <f t="shared" ref="CD465" si="875">SUM(H454:H465)</f>
        <v>25120</v>
      </c>
      <c r="CE465">
        <f t="shared" ref="CE465" si="876">SUM(AN454:AN465)</f>
        <v>13122</v>
      </c>
      <c r="CF465">
        <f t="shared" ref="CF465" si="877">SUM(AT454:AT465)</f>
        <v>6420</v>
      </c>
      <c r="CG465">
        <f t="shared" ref="CG465" si="878">SUM(F454:F465)</f>
        <v>4394</v>
      </c>
      <c r="CH465">
        <f t="shared" ref="CH465" si="879">SUM(O454:O465)</f>
        <v>3974</v>
      </c>
      <c r="CZ465" s="88">
        <v>44166</v>
      </c>
      <c r="DA465" s="6">
        <f t="shared" ref="DA465" si="880">AVERAGE(BS430:BS465)</f>
        <v>12639.694444444445</v>
      </c>
      <c r="DB465" s="6">
        <f t="shared" ref="DB465" si="881">AVERAGE(BS454:BS465)</f>
        <v>9304.8333333333339</v>
      </c>
      <c r="DC465" s="90">
        <f t="shared" ref="DC465" si="882">BS465</f>
        <v>13418</v>
      </c>
    </row>
    <row r="466" spans="2:107" x14ac:dyDescent="0.3">
      <c r="B466" s="63">
        <v>44197</v>
      </c>
      <c r="C466" t="s">
        <v>443</v>
      </c>
      <c r="D466">
        <v>78</v>
      </c>
      <c r="E466">
        <v>188</v>
      </c>
      <c r="F466">
        <v>458</v>
      </c>
      <c r="G466">
        <v>40</v>
      </c>
      <c r="H466">
        <v>2691</v>
      </c>
      <c r="I466">
        <v>358</v>
      </c>
      <c r="J466">
        <v>48</v>
      </c>
      <c r="K466">
        <v>9</v>
      </c>
      <c r="L466">
        <v>449</v>
      </c>
      <c r="M466">
        <v>197</v>
      </c>
      <c r="N466">
        <v>194</v>
      </c>
      <c r="O466">
        <v>419</v>
      </c>
      <c r="P466">
        <v>244</v>
      </c>
      <c r="Q466">
        <v>84</v>
      </c>
      <c r="R466">
        <v>60</v>
      </c>
      <c r="S466">
        <v>73</v>
      </c>
      <c r="T466">
        <v>41</v>
      </c>
      <c r="U466">
        <v>60</v>
      </c>
      <c r="V466">
        <v>15</v>
      </c>
      <c r="W466">
        <v>91</v>
      </c>
      <c r="X466">
        <v>136</v>
      </c>
      <c r="Y466">
        <v>174</v>
      </c>
      <c r="Z466">
        <v>127</v>
      </c>
      <c r="AA466">
        <v>28</v>
      </c>
      <c r="AB466">
        <v>112</v>
      </c>
      <c r="AC466">
        <v>168</v>
      </c>
      <c r="AD466">
        <v>48</v>
      </c>
      <c r="AE466">
        <v>254</v>
      </c>
      <c r="AF466">
        <v>20</v>
      </c>
      <c r="AG466">
        <v>114</v>
      </c>
      <c r="AH466">
        <v>64</v>
      </c>
      <c r="AI466">
        <v>292</v>
      </c>
      <c r="AJ466">
        <v>232</v>
      </c>
      <c r="AK466">
        <v>35</v>
      </c>
      <c r="AL466">
        <v>119</v>
      </c>
      <c r="AM466">
        <v>73</v>
      </c>
      <c r="AN466">
        <v>1473</v>
      </c>
      <c r="AO466">
        <v>185</v>
      </c>
      <c r="AP466">
        <v>11</v>
      </c>
      <c r="AQ466">
        <v>73</v>
      </c>
      <c r="AR466">
        <v>22</v>
      </c>
      <c r="AS466">
        <v>95</v>
      </c>
      <c r="AT466">
        <v>587</v>
      </c>
      <c r="AU466">
        <v>199</v>
      </c>
      <c r="AV466">
        <v>14</v>
      </c>
      <c r="AW466">
        <v>196</v>
      </c>
      <c r="AX466">
        <v>0</v>
      </c>
      <c r="AY466">
        <v>14</v>
      </c>
      <c r="AZ466">
        <v>100</v>
      </c>
      <c r="BA466">
        <v>40</v>
      </c>
      <c r="BB466">
        <v>29</v>
      </c>
      <c r="BC466">
        <v>0</v>
      </c>
      <c r="BD466">
        <v>0</v>
      </c>
      <c r="BE466">
        <v>0</v>
      </c>
      <c r="BF466">
        <v>0</v>
      </c>
      <c r="BG466">
        <v>0</v>
      </c>
      <c r="BH466">
        <v>0</v>
      </c>
      <c r="BI466">
        <v>0</v>
      </c>
      <c r="BJ466">
        <v>0</v>
      </c>
      <c r="BK466">
        <v>0</v>
      </c>
      <c r="BL466">
        <v>0</v>
      </c>
      <c r="BM466">
        <v>0</v>
      </c>
      <c r="BN466">
        <v>0</v>
      </c>
      <c r="BO466">
        <v>96</v>
      </c>
      <c r="BP466">
        <v>0</v>
      </c>
      <c r="BQ466" s="30">
        <f t="shared" si="831"/>
        <v>488</v>
      </c>
      <c r="BR466" s="24">
        <v>11415</v>
      </c>
      <c r="BS466" s="30">
        <f t="shared" si="636"/>
        <v>11415</v>
      </c>
      <c r="BT466" s="30">
        <v>0</v>
      </c>
      <c r="BU466" s="43">
        <v>44227</v>
      </c>
      <c r="BW466">
        <f t="shared" ref="BW466" si="883">SUM(BR455:BR466)</f>
        <v>110070</v>
      </c>
      <c r="BX466" s="25">
        <f t="shared" ref="BX466" si="884">(BW466/BW454)-1</f>
        <v>-0.32930767637130287</v>
      </c>
      <c r="BY466" s="44">
        <v>8872</v>
      </c>
      <c r="BZ466" s="39">
        <f t="shared" ref="BZ466" si="885">BR466-BY466</f>
        <v>2543</v>
      </c>
      <c r="CA466" s="39">
        <f t="shared" ref="CA466" si="886">SUM(BZ455:BZ466)</f>
        <v>22136</v>
      </c>
      <c r="CD466">
        <f t="shared" ref="CD466" si="887">SUM(H455:H466)</f>
        <v>25111</v>
      </c>
      <c r="CE466">
        <f t="shared" ref="CE466" si="888">SUM(AN455:AN466)</f>
        <v>13080</v>
      </c>
      <c r="CF466">
        <f t="shared" ref="CF466" si="889">SUM(AT455:AT466)</f>
        <v>6236</v>
      </c>
      <c r="CG466">
        <f t="shared" ref="CG466" si="890">SUM(F455:F466)</f>
        <v>4304</v>
      </c>
      <c r="CH466">
        <f t="shared" ref="CH466" si="891">SUM(O455:O466)</f>
        <v>3924</v>
      </c>
      <c r="CZ466" s="88">
        <v>44197</v>
      </c>
      <c r="DA466" s="6">
        <f t="shared" ref="DA466" si="892">AVERAGE(BS431:BS466)</f>
        <v>12587.277777777777</v>
      </c>
      <c r="DB466" s="6">
        <f t="shared" ref="DB466" si="893">AVERAGE(BS455:BS466)</f>
        <v>9172.5</v>
      </c>
      <c r="DC466" s="90">
        <f t="shared" ref="DC466" si="894">BS466</f>
        <v>11415</v>
      </c>
    </row>
    <row r="467" spans="2:107" x14ac:dyDescent="0.3">
      <c r="B467" s="63">
        <v>44228</v>
      </c>
      <c r="C467" t="s">
        <v>444</v>
      </c>
      <c r="D467">
        <v>56</v>
      </c>
      <c r="E467">
        <v>168</v>
      </c>
      <c r="F467">
        <v>457</v>
      </c>
      <c r="G467">
        <v>31</v>
      </c>
      <c r="H467">
        <v>2699</v>
      </c>
      <c r="I467">
        <v>322</v>
      </c>
      <c r="J467">
        <v>43</v>
      </c>
      <c r="K467">
        <v>13</v>
      </c>
      <c r="L467">
        <v>454</v>
      </c>
      <c r="M467">
        <v>201</v>
      </c>
      <c r="N467">
        <v>193</v>
      </c>
      <c r="O467">
        <v>449</v>
      </c>
      <c r="P467">
        <v>246</v>
      </c>
      <c r="Q467">
        <v>89</v>
      </c>
      <c r="R467">
        <v>49</v>
      </c>
      <c r="S467">
        <v>57</v>
      </c>
      <c r="T467">
        <v>45</v>
      </c>
      <c r="U467">
        <v>60</v>
      </c>
      <c r="V467">
        <v>16</v>
      </c>
      <c r="W467">
        <v>101</v>
      </c>
      <c r="X467">
        <v>142</v>
      </c>
      <c r="Y467">
        <v>153</v>
      </c>
      <c r="Z467">
        <v>137</v>
      </c>
      <c r="AA467">
        <v>32</v>
      </c>
      <c r="AB467">
        <v>106</v>
      </c>
      <c r="AC467">
        <v>158</v>
      </c>
      <c r="AD467">
        <v>40</v>
      </c>
      <c r="AE467">
        <v>228</v>
      </c>
      <c r="AF467">
        <v>21</v>
      </c>
      <c r="AG467">
        <v>97</v>
      </c>
      <c r="AH467">
        <v>73</v>
      </c>
      <c r="AI467">
        <v>255</v>
      </c>
      <c r="AJ467">
        <v>173</v>
      </c>
      <c r="AK467">
        <v>51</v>
      </c>
      <c r="AL467">
        <v>157</v>
      </c>
      <c r="AM467">
        <v>82</v>
      </c>
      <c r="AN467">
        <v>1396</v>
      </c>
      <c r="AO467">
        <v>155</v>
      </c>
      <c r="AP467">
        <v>18</v>
      </c>
      <c r="AQ467">
        <v>108</v>
      </c>
      <c r="AR467">
        <v>33</v>
      </c>
      <c r="AS467">
        <v>101</v>
      </c>
      <c r="AT467">
        <v>667</v>
      </c>
      <c r="AU467">
        <v>209</v>
      </c>
      <c r="AV467">
        <v>18</v>
      </c>
      <c r="AW467">
        <v>206</v>
      </c>
      <c r="AX467">
        <v>0</v>
      </c>
      <c r="AY467">
        <v>11</v>
      </c>
      <c r="AZ467">
        <v>111</v>
      </c>
      <c r="BA467">
        <v>25</v>
      </c>
      <c r="BB467">
        <v>16</v>
      </c>
      <c r="BC467">
        <v>0</v>
      </c>
      <c r="BD467">
        <v>0</v>
      </c>
      <c r="BE467">
        <v>0</v>
      </c>
      <c r="BF467">
        <v>0</v>
      </c>
      <c r="BG467">
        <v>0</v>
      </c>
      <c r="BH467">
        <v>0</v>
      </c>
      <c r="BI467">
        <v>0</v>
      </c>
      <c r="BJ467">
        <v>0</v>
      </c>
      <c r="BK467">
        <v>0</v>
      </c>
      <c r="BL467">
        <v>0</v>
      </c>
      <c r="BM467">
        <v>0</v>
      </c>
      <c r="BN467">
        <v>0</v>
      </c>
      <c r="BO467">
        <v>97</v>
      </c>
      <c r="BP467">
        <v>0</v>
      </c>
      <c r="BQ467" s="30">
        <f t="shared" si="831"/>
        <v>521</v>
      </c>
      <c r="BR467" s="24">
        <v>11346</v>
      </c>
      <c r="BS467" s="30">
        <f t="shared" si="636"/>
        <v>11346</v>
      </c>
      <c r="BT467" s="30">
        <v>0</v>
      </c>
      <c r="BU467" s="43">
        <v>44255</v>
      </c>
      <c r="BW467">
        <f t="shared" ref="BW467" si="895">SUM(BR456:BR467)</f>
        <v>108491</v>
      </c>
      <c r="BX467" s="25">
        <f t="shared" ref="BX467" si="896">(BW467/BW455)-1</f>
        <v>-0.35159574468085109</v>
      </c>
      <c r="BY467" s="44">
        <v>6764</v>
      </c>
      <c r="BZ467" s="39">
        <f t="shared" ref="BZ467" si="897">BR467-BY467</f>
        <v>4582</v>
      </c>
      <c r="CA467" s="39">
        <f t="shared" ref="CA467" si="898">SUM(BZ456:BZ467)</f>
        <v>19536</v>
      </c>
      <c r="CD467">
        <f t="shared" ref="CD467:CD468" si="899">SUM(H456:H467)</f>
        <v>25114</v>
      </c>
      <c r="CE467">
        <f t="shared" ref="CE467:CE468" si="900">SUM(AN456:AN467)</f>
        <v>13015</v>
      </c>
      <c r="CF467">
        <f t="shared" ref="CF467:CF468" si="901">SUM(AT456:AT467)</f>
        <v>6094</v>
      </c>
      <c r="CG467">
        <f t="shared" ref="CG467:CG468" si="902">SUM(F456:F467)</f>
        <v>4260</v>
      </c>
      <c r="CH467">
        <f t="shared" ref="CH467:CH468" si="903">SUM(O456:O467)</f>
        <v>3930</v>
      </c>
      <c r="CZ467" s="88">
        <v>44228</v>
      </c>
      <c r="DA467" s="6">
        <f t="shared" ref="DA467" si="904">AVERAGE(BS432:BS467)</f>
        <v>12558.333333333334</v>
      </c>
      <c r="DB467" s="6">
        <f t="shared" ref="DB467" si="905">AVERAGE(BS456:BS467)</f>
        <v>9040.9166666666661</v>
      </c>
      <c r="DC467" s="90">
        <f t="shared" ref="DC467" si="906">BS467</f>
        <v>11346</v>
      </c>
    </row>
    <row r="468" spans="2:107" x14ac:dyDescent="0.3">
      <c r="B468" s="63">
        <v>44256</v>
      </c>
      <c r="C468" t="s">
        <v>445</v>
      </c>
      <c r="D468">
        <v>69</v>
      </c>
      <c r="E468">
        <v>237</v>
      </c>
      <c r="F468">
        <v>617</v>
      </c>
      <c r="G468">
        <v>55</v>
      </c>
      <c r="H468">
        <v>3133</v>
      </c>
      <c r="I468">
        <v>437</v>
      </c>
      <c r="J468">
        <v>46</v>
      </c>
      <c r="K468">
        <v>16</v>
      </c>
      <c r="L468">
        <v>550</v>
      </c>
      <c r="M468">
        <v>232</v>
      </c>
      <c r="N468">
        <v>247</v>
      </c>
      <c r="O468">
        <v>523</v>
      </c>
      <c r="P468">
        <v>305</v>
      </c>
      <c r="Q468">
        <v>116</v>
      </c>
      <c r="R468">
        <v>86</v>
      </c>
      <c r="S468">
        <v>101</v>
      </c>
      <c r="T468">
        <v>48</v>
      </c>
      <c r="U468">
        <v>73</v>
      </c>
      <c r="V468">
        <v>33</v>
      </c>
      <c r="W468">
        <v>129</v>
      </c>
      <c r="X468">
        <v>206</v>
      </c>
      <c r="Y468">
        <v>167</v>
      </c>
      <c r="Z468">
        <v>176</v>
      </c>
      <c r="AA468">
        <v>33</v>
      </c>
      <c r="AB468">
        <v>126</v>
      </c>
      <c r="AC468">
        <v>206</v>
      </c>
      <c r="AD468">
        <v>48</v>
      </c>
      <c r="AE468">
        <v>315</v>
      </c>
      <c r="AF468">
        <v>42</v>
      </c>
      <c r="AG468">
        <v>160</v>
      </c>
      <c r="AH468">
        <v>95</v>
      </c>
      <c r="AI468">
        <v>301</v>
      </c>
      <c r="AJ468">
        <v>212</v>
      </c>
      <c r="AK468">
        <v>56</v>
      </c>
      <c r="AL468">
        <v>153</v>
      </c>
      <c r="AM468">
        <v>86</v>
      </c>
      <c r="AN468">
        <v>1975</v>
      </c>
      <c r="AO468">
        <v>174</v>
      </c>
      <c r="AP468">
        <v>13</v>
      </c>
      <c r="AQ468">
        <v>84</v>
      </c>
      <c r="AR468">
        <v>43</v>
      </c>
      <c r="AS468">
        <v>98</v>
      </c>
      <c r="AT468">
        <v>734</v>
      </c>
      <c r="AU468">
        <v>242</v>
      </c>
      <c r="AV468">
        <v>9</v>
      </c>
      <c r="AW468">
        <v>219</v>
      </c>
      <c r="AX468">
        <v>0</v>
      </c>
      <c r="AY468">
        <v>12</v>
      </c>
      <c r="AZ468">
        <v>146</v>
      </c>
      <c r="BA468">
        <v>44</v>
      </c>
      <c r="BB468">
        <v>35</v>
      </c>
      <c r="BC468">
        <v>0</v>
      </c>
      <c r="BD468">
        <v>0</v>
      </c>
      <c r="BE468">
        <v>0</v>
      </c>
      <c r="BF468">
        <v>0</v>
      </c>
      <c r="BG468">
        <v>0</v>
      </c>
      <c r="BH468">
        <v>0</v>
      </c>
      <c r="BI468">
        <v>0</v>
      </c>
      <c r="BJ468">
        <v>0</v>
      </c>
      <c r="BK468">
        <v>0</v>
      </c>
      <c r="BL468">
        <v>0</v>
      </c>
      <c r="BM468">
        <v>0</v>
      </c>
      <c r="BN468">
        <v>0</v>
      </c>
      <c r="BO468">
        <v>127</v>
      </c>
      <c r="BP468">
        <v>0</v>
      </c>
      <c r="BQ468" s="30">
        <f t="shared" si="831"/>
        <v>659</v>
      </c>
      <c r="BR468" s="24">
        <v>14049</v>
      </c>
      <c r="BS468" s="30">
        <f>SUM(D468:BQ468)</f>
        <v>14049</v>
      </c>
      <c r="BT468" s="30">
        <v>0</v>
      </c>
      <c r="BU468" s="43">
        <v>44286</v>
      </c>
      <c r="BW468">
        <f t="shared" ref="BW468" si="907">SUM(BR457:BR468)</f>
        <v>115176</v>
      </c>
      <c r="BX468" s="25">
        <f t="shared" ref="BX468" si="908">(BW468/BW456)-1</f>
        <v>-0.28560175163285184</v>
      </c>
      <c r="BY468" s="44">
        <v>12849</v>
      </c>
      <c r="BZ468" s="39">
        <f t="shared" ref="BZ468" si="909">BR468-BY468</f>
        <v>1200</v>
      </c>
      <c r="CA468" s="39">
        <f t="shared" ref="CA468" si="910">SUM(BZ457:BZ468)</f>
        <v>16961</v>
      </c>
      <c r="CD468">
        <f t="shared" si="899"/>
        <v>26701</v>
      </c>
      <c r="CE468">
        <f t="shared" si="900"/>
        <v>14096</v>
      </c>
      <c r="CF468">
        <f t="shared" si="901"/>
        <v>6455</v>
      </c>
      <c r="CG468">
        <f t="shared" si="902"/>
        <v>4567</v>
      </c>
      <c r="CH468">
        <f t="shared" si="903"/>
        <v>4185</v>
      </c>
      <c r="CZ468" s="88">
        <v>44256</v>
      </c>
      <c r="DA468" s="6">
        <f t="shared" ref="DA468" si="911">AVERAGE(BS433:BS468)</f>
        <v>12448.444444444445</v>
      </c>
      <c r="DB468" s="6">
        <f t="shared" ref="DB468" si="912">AVERAGE(BS457:BS468)</f>
        <v>9598</v>
      </c>
      <c r="DC468" s="90">
        <f t="shared" ref="DC468" si="913">BS468</f>
        <v>14049</v>
      </c>
    </row>
    <row r="469" spans="2:107" x14ac:dyDescent="0.3">
      <c r="B469" s="63">
        <v>44287</v>
      </c>
      <c r="C469" t="s">
        <v>446</v>
      </c>
      <c r="D469">
        <v>77</v>
      </c>
      <c r="E469">
        <v>205</v>
      </c>
      <c r="F469">
        <v>597</v>
      </c>
      <c r="G469">
        <v>58</v>
      </c>
      <c r="H469">
        <v>3297</v>
      </c>
      <c r="I469">
        <v>489</v>
      </c>
      <c r="J469">
        <v>66</v>
      </c>
      <c r="K469">
        <v>15</v>
      </c>
      <c r="L469">
        <v>577</v>
      </c>
      <c r="M469">
        <v>236</v>
      </c>
      <c r="N469">
        <v>240</v>
      </c>
      <c r="O469">
        <v>512</v>
      </c>
      <c r="P469">
        <v>312</v>
      </c>
      <c r="Q469">
        <v>112</v>
      </c>
      <c r="R469">
        <v>73</v>
      </c>
      <c r="S469">
        <v>100</v>
      </c>
      <c r="T469">
        <v>68</v>
      </c>
      <c r="U469">
        <v>69</v>
      </c>
      <c r="V469">
        <v>33</v>
      </c>
      <c r="W469">
        <v>139</v>
      </c>
      <c r="X469">
        <v>201</v>
      </c>
      <c r="Y469">
        <v>202</v>
      </c>
      <c r="Z469">
        <v>151</v>
      </c>
      <c r="AA469">
        <v>32</v>
      </c>
      <c r="AB469">
        <v>136</v>
      </c>
      <c r="AC469">
        <v>202</v>
      </c>
      <c r="AD469">
        <v>61</v>
      </c>
      <c r="AE469">
        <v>303</v>
      </c>
      <c r="AF469">
        <v>45</v>
      </c>
      <c r="AG469">
        <v>149</v>
      </c>
      <c r="AH469">
        <v>97</v>
      </c>
      <c r="AI469">
        <v>353</v>
      </c>
      <c r="AJ469">
        <v>243</v>
      </c>
      <c r="AK469">
        <v>49</v>
      </c>
      <c r="AL469">
        <v>212</v>
      </c>
      <c r="AM469">
        <v>107</v>
      </c>
      <c r="AN469">
        <v>1882</v>
      </c>
      <c r="AO469">
        <v>203</v>
      </c>
      <c r="AP469">
        <v>20</v>
      </c>
      <c r="AQ469">
        <v>93</v>
      </c>
      <c r="AR469">
        <v>44</v>
      </c>
      <c r="AS469">
        <v>139</v>
      </c>
      <c r="AT469">
        <v>767</v>
      </c>
      <c r="AU469">
        <v>262</v>
      </c>
      <c r="AV469">
        <v>24</v>
      </c>
      <c r="AW469">
        <v>237</v>
      </c>
      <c r="AX469">
        <v>0</v>
      </c>
      <c r="AY469">
        <v>14</v>
      </c>
      <c r="AZ469">
        <v>134</v>
      </c>
      <c r="BA469">
        <v>50</v>
      </c>
      <c r="BB469">
        <v>36</v>
      </c>
      <c r="BC469">
        <v>0</v>
      </c>
      <c r="BD469">
        <v>0</v>
      </c>
      <c r="BE469">
        <v>0</v>
      </c>
      <c r="BF469">
        <v>0</v>
      </c>
      <c r="BG469">
        <v>0</v>
      </c>
      <c r="BH469">
        <v>0</v>
      </c>
      <c r="BI469">
        <v>0</v>
      </c>
      <c r="BJ469">
        <v>0</v>
      </c>
      <c r="BK469">
        <v>0</v>
      </c>
      <c r="BL469">
        <v>0</v>
      </c>
      <c r="BM469">
        <v>0</v>
      </c>
      <c r="BN469">
        <v>0</v>
      </c>
      <c r="BO469">
        <v>140</v>
      </c>
      <c r="BP469">
        <v>0</v>
      </c>
      <c r="BQ469" s="30">
        <f t="shared" si="831"/>
        <v>687</v>
      </c>
      <c r="BR469" s="24">
        <v>14550</v>
      </c>
      <c r="BS469" s="30">
        <f t="shared" si="636"/>
        <v>14550</v>
      </c>
      <c r="BT469" s="30">
        <v>0</v>
      </c>
      <c r="BU469" s="43">
        <v>44316</v>
      </c>
      <c r="BW469">
        <f t="shared" ref="BW469" si="914">SUM(BR458:BR469)</f>
        <v>129726</v>
      </c>
      <c r="BX469" s="25">
        <f t="shared" ref="BX469" si="915">(BW469/BW457)-1</f>
        <v>-0.12857200435290794</v>
      </c>
      <c r="BY469" s="44">
        <v>11479</v>
      </c>
      <c r="BZ469" s="39">
        <f t="shared" ref="BZ469" si="916">BR469-BY469</f>
        <v>3071</v>
      </c>
      <c r="CA469" s="39">
        <f t="shared" ref="CA469" si="917">SUM(BZ458:BZ469)</f>
        <v>21868</v>
      </c>
      <c r="CD469">
        <f t="shared" ref="CD469" si="918">SUM(H458:H469)</f>
        <v>29998</v>
      </c>
      <c r="CE469">
        <f t="shared" ref="CE469" si="919">SUM(AN458:AN469)</f>
        <v>15978</v>
      </c>
      <c r="CF469">
        <f t="shared" ref="CF469" si="920">SUM(AT458:AT469)</f>
        <v>7222</v>
      </c>
      <c r="CG469">
        <f t="shared" ref="CG469" si="921">SUM(F458:F469)</f>
        <v>5164</v>
      </c>
      <c r="CH469">
        <f t="shared" ref="CH469" si="922">SUM(O458:O469)</f>
        <v>4697</v>
      </c>
      <c r="CZ469" s="88">
        <v>44287</v>
      </c>
      <c r="DA469" s="6">
        <f t="shared" ref="DA469" si="923">AVERAGE(BS434:BS469)</f>
        <v>12475.666666666666</v>
      </c>
      <c r="DB469" s="6">
        <f t="shared" ref="DB469" si="924">AVERAGE(BS458:BS469)</f>
        <v>10810.5</v>
      </c>
      <c r="DC469" s="90">
        <f t="shared" ref="DC469" si="925">BS469</f>
        <v>14550</v>
      </c>
    </row>
    <row r="470" spans="2:107" x14ac:dyDescent="0.3">
      <c r="B470" s="63">
        <v>44317</v>
      </c>
      <c r="C470" t="s">
        <v>447</v>
      </c>
      <c r="D470">
        <v>88</v>
      </c>
      <c r="E470">
        <v>199</v>
      </c>
      <c r="F470">
        <v>585</v>
      </c>
      <c r="G470">
        <v>44</v>
      </c>
      <c r="H470">
        <v>3025</v>
      </c>
      <c r="I470">
        <v>397</v>
      </c>
      <c r="J470">
        <v>45</v>
      </c>
      <c r="K470">
        <v>9</v>
      </c>
      <c r="L470">
        <v>545</v>
      </c>
      <c r="M470">
        <v>236</v>
      </c>
      <c r="N470">
        <v>243</v>
      </c>
      <c r="O470">
        <v>451</v>
      </c>
      <c r="P470">
        <v>325</v>
      </c>
      <c r="Q470">
        <v>95</v>
      </c>
      <c r="R470">
        <v>75</v>
      </c>
      <c r="S470">
        <v>84</v>
      </c>
      <c r="T470">
        <v>41</v>
      </c>
      <c r="U470">
        <v>70</v>
      </c>
      <c r="V470">
        <v>28</v>
      </c>
      <c r="W470">
        <v>142</v>
      </c>
      <c r="X470">
        <v>166</v>
      </c>
      <c r="Y470">
        <v>172</v>
      </c>
      <c r="Z470">
        <v>180</v>
      </c>
      <c r="AA470">
        <v>39</v>
      </c>
      <c r="AB470">
        <v>133</v>
      </c>
      <c r="AC470">
        <v>174</v>
      </c>
      <c r="AD470">
        <v>42</v>
      </c>
      <c r="AE470">
        <v>253</v>
      </c>
      <c r="AF470">
        <v>25</v>
      </c>
      <c r="AG470">
        <v>144</v>
      </c>
      <c r="AH470">
        <v>90</v>
      </c>
      <c r="AI470">
        <v>297</v>
      </c>
      <c r="AJ470">
        <v>229</v>
      </c>
      <c r="AK470">
        <v>44</v>
      </c>
      <c r="AL470">
        <v>169</v>
      </c>
      <c r="AM470">
        <v>93</v>
      </c>
      <c r="AN470">
        <v>1665</v>
      </c>
      <c r="AO470">
        <v>167</v>
      </c>
      <c r="AP470">
        <v>22</v>
      </c>
      <c r="AQ470">
        <v>94</v>
      </c>
      <c r="AR470">
        <v>36</v>
      </c>
      <c r="AS470">
        <v>126</v>
      </c>
      <c r="AT470">
        <v>749</v>
      </c>
      <c r="AU470">
        <v>231</v>
      </c>
      <c r="AV470">
        <v>14</v>
      </c>
      <c r="AW470">
        <v>229</v>
      </c>
      <c r="AX470">
        <v>0</v>
      </c>
      <c r="AY470">
        <v>15</v>
      </c>
      <c r="AZ470">
        <v>134</v>
      </c>
      <c r="BA470">
        <v>28</v>
      </c>
      <c r="BB470">
        <v>40</v>
      </c>
      <c r="BC470">
        <v>0</v>
      </c>
      <c r="BD470">
        <v>0</v>
      </c>
      <c r="BE470">
        <v>0</v>
      </c>
      <c r="BF470">
        <v>0</v>
      </c>
      <c r="BG470">
        <v>0</v>
      </c>
      <c r="BH470">
        <v>0</v>
      </c>
      <c r="BI470">
        <v>0</v>
      </c>
      <c r="BJ470">
        <v>0</v>
      </c>
      <c r="BK470">
        <v>0</v>
      </c>
      <c r="BL470">
        <v>0</v>
      </c>
      <c r="BM470">
        <v>0</v>
      </c>
      <c r="BN470">
        <v>0</v>
      </c>
      <c r="BO470">
        <v>147</v>
      </c>
      <c r="BP470">
        <v>0</v>
      </c>
      <c r="BQ470" s="30">
        <f t="shared" si="831"/>
        <v>675</v>
      </c>
      <c r="BR470" s="24">
        <v>13349</v>
      </c>
      <c r="BS470" s="30">
        <f>SUM(D470:BQ470)</f>
        <v>13349</v>
      </c>
      <c r="BT470" s="30">
        <v>0</v>
      </c>
      <c r="BU470" s="43">
        <v>44347</v>
      </c>
      <c r="BW470">
        <f t="shared" ref="BW470:BW471" si="926">SUM(BR459:BR470)</f>
        <v>143052</v>
      </c>
      <c r="BX470" s="25">
        <f t="shared" ref="BX470:BX471" si="927">(BW470/BW458)-1</f>
        <v>5.3239189816007837E-2</v>
      </c>
      <c r="BY470" s="44">
        <v>14307</v>
      </c>
      <c r="BZ470" s="39">
        <f t="shared" ref="BZ470:BZ471" si="928">BR470-BY470</f>
        <v>-958</v>
      </c>
      <c r="CA470" s="39">
        <f t="shared" ref="CA470:CA471" si="929">SUM(BZ459:BZ470)</f>
        <v>24589</v>
      </c>
      <c r="CD470">
        <f t="shared" ref="CD470:CD471" si="930">SUM(H459:H470)</f>
        <v>33020</v>
      </c>
      <c r="CE470">
        <f t="shared" ref="CE470:CE471" si="931">SUM(AN459:AN470)</f>
        <v>17641</v>
      </c>
      <c r="CF470">
        <f t="shared" ref="CF470:CF471" si="932">SUM(AT459:AT470)</f>
        <v>7969</v>
      </c>
      <c r="CG470">
        <f t="shared" ref="CG470:CG471" si="933">SUM(F459:F470)</f>
        <v>5748</v>
      </c>
      <c r="CH470">
        <f t="shared" ref="CH470:CH471" si="934">SUM(O459:O470)</f>
        <v>5148</v>
      </c>
      <c r="CZ470" s="88">
        <v>44317</v>
      </c>
      <c r="DA470" s="6">
        <f t="shared" ref="DA470:DA471" si="935">AVERAGE(BS435:BS470)</f>
        <v>12495.555555555555</v>
      </c>
      <c r="DB470" s="6">
        <f t="shared" ref="DB470:DB471" si="936">AVERAGE(BS459:BS470)</f>
        <v>11921</v>
      </c>
      <c r="DC470" s="90">
        <f t="shared" ref="DC470:DC472" si="937">BS470</f>
        <v>13349</v>
      </c>
    </row>
    <row r="471" spans="2:107" x14ac:dyDescent="0.3">
      <c r="B471" s="63">
        <v>44348</v>
      </c>
      <c r="C471" t="s">
        <v>448</v>
      </c>
      <c r="D471">
        <v>95</v>
      </c>
      <c r="E471">
        <v>229</v>
      </c>
      <c r="F471">
        <v>764</v>
      </c>
      <c r="G471">
        <v>64</v>
      </c>
      <c r="H471">
        <v>3638</v>
      </c>
      <c r="I471">
        <v>534</v>
      </c>
      <c r="J471">
        <v>84</v>
      </c>
      <c r="K471">
        <v>23</v>
      </c>
      <c r="L471">
        <v>676</v>
      </c>
      <c r="M471">
        <v>323</v>
      </c>
      <c r="N471">
        <v>300</v>
      </c>
      <c r="O471">
        <v>521</v>
      </c>
      <c r="P471">
        <v>391</v>
      </c>
      <c r="Q471">
        <v>132</v>
      </c>
      <c r="R471">
        <v>87</v>
      </c>
      <c r="S471">
        <v>113</v>
      </c>
      <c r="T471">
        <v>73</v>
      </c>
      <c r="U471">
        <v>94</v>
      </c>
      <c r="V471">
        <v>16</v>
      </c>
      <c r="W471">
        <v>194</v>
      </c>
      <c r="X471">
        <v>191</v>
      </c>
      <c r="Y471">
        <v>216</v>
      </c>
      <c r="Z471">
        <v>210</v>
      </c>
      <c r="AA471">
        <v>49</v>
      </c>
      <c r="AB471">
        <v>189</v>
      </c>
      <c r="AC471">
        <v>212</v>
      </c>
      <c r="AD471">
        <v>71</v>
      </c>
      <c r="AE471">
        <v>357</v>
      </c>
      <c r="AF471">
        <v>33</v>
      </c>
      <c r="AG471">
        <v>190</v>
      </c>
      <c r="AH471">
        <v>116</v>
      </c>
      <c r="AI471">
        <v>346</v>
      </c>
      <c r="AJ471">
        <v>257</v>
      </c>
      <c r="AK471">
        <v>43</v>
      </c>
      <c r="AL471">
        <v>227</v>
      </c>
      <c r="AM471">
        <v>71</v>
      </c>
      <c r="AN471">
        <v>1813</v>
      </c>
      <c r="AO471">
        <v>239</v>
      </c>
      <c r="AP471">
        <v>17</v>
      </c>
      <c r="AQ471">
        <v>102</v>
      </c>
      <c r="AR471">
        <v>47</v>
      </c>
      <c r="AS471">
        <v>159</v>
      </c>
      <c r="AT471">
        <v>949</v>
      </c>
      <c r="AU471">
        <v>304</v>
      </c>
      <c r="AV471">
        <v>16</v>
      </c>
      <c r="AW471">
        <v>300</v>
      </c>
      <c r="AX471">
        <v>0</v>
      </c>
      <c r="AY471">
        <v>23</v>
      </c>
      <c r="AZ471">
        <v>202</v>
      </c>
      <c r="BA471">
        <v>56</v>
      </c>
      <c r="BB471">
        <v>33</v>
      </c>
      <c r="BC471">
        <v>0</v>
      </c>
      <c r="BD471">
        <v>0</v>
      </c>
      <c r="BE471">
        <v>0</v>
      </c>
      <c r="BF471">
        <v>0</v>
      </c>
      <c r="BG471">
        <v>0</v>
      </c>
      <c r="BH471">
        <v>0</v>
      </c>
      <c r="BI471">
        <v>0</v>
      </c>
      <c r="BJ471">
        <v>0</v>
      </c>
      <c r="BK471">
        <v>0</v>
      </c>
      <c r="BL471">
        <v>0</v>
      </c>
      <c r="BM471">
        <v>0</v>
      </c>
      <c r="BN471">
        <v>0</v>
      </c>
      <c r="BO471">
        <v>5</v>
      </c>
      <c r="BP471">
        <v>0</v>
      </c>
      <c r="BQ471" s="3">
        <f t="shared" si="831"/>
        <v>143</v>
      </c>
      <c r="BR471" s="24">
        <v>15537</v>
      </c>
      <c r="BS471" s="3">
        <f>SUM(D471:BQ471)</f>
        <v>15537</v>
      </c>
      <c r="BT471" s="3">
        <v>0</v>
      </c>
      <c r="BU471" s="43">
        <v>44377</v>
      </c>
      <c r="BW471">
        <f t="shared" si="926"/>
        <v>157253</v>
      </c>
      <c r="BX471" s="25">
        <f t="shared" si="927"/>
        <v>0.27586570603316773</v>
      </c>
      <c r="BY471" s="217">
        <v>12839</v>
      </c>
      <c r="BZ471" s="39">
        <f t="shared" si="928"/>
        <v>2698</v>
      </c>
      <c r="CA471" s="39">
        <f t="shared" si="929"/>
        <v>30346</v>
      </c>
      <c r="CD471">
        <f t="shared" si="930"/>
        <v>36320</v>
      </c>
      <c r="CE471">
        <f t="shared" si="931"/>
        <v>19369</v>
      </c>
      <c r="CF471">
        <f t="shared" si="932"/>
        <v>8840</v>
      </c>
      <c r="CG471">
        <f t="shared" si="933"/>
        <v>6450</v>
      </c>
      <c r="CH471">
        <f t="shared" si="934"/>
        <v>5628</v>
      </c>
      <c r="CZ471" s="88">
        <v>44348</v>
      </c>
      <c r="DA471" s="6">
        <f t="shared" si="935"/>
        <v>12443.027777777777</v>
      </c>
      <c r="DB471" s="6">
        <f t="shared" si="936"/>
        <v>13104.416666666666</v>
      </c>
      <c r="DC471" s="90">
        <f t="shared" si="937"/>
        <v>15537</v>
      </c>
    </row>
    <row r="472" spans="2:107" x14ac:dyDescent="0.3">
      <c r="B472" s="63">
        <v>44378</v>
      </c>
      <c r="C472" t="s">
        <v>462</v>
      </c>
      <c r="D472">
        <v>89</v>
      </c>
      <c r="E472">
        <v>248</v>
      </c>
      <c r="F472">
        <v>755</v>
      </c>
      <c r="G472">
        <v>83</v>
      </c>
      <c r="H472">
        <v>3808</v>
      </c>
      <c r="I472">
        <v>584</v>
      </c>
      <c r="J472">
        <v>74</v>
      </c>
      <c r="K472">
        <v>24</v>
      </c>
      <c r="L472">
        <v>674</v>
      </c>
      <c r="M472">
        <v>299</v>
      </c>
      <c r="N472">
        <v>296</v>
      </c>
      <c r="O472">
        <v>649</v>
      </c>
      <c r="P472">
        <v>442</v>
      </c>
      <c r="Q472">
        <v>158</v>
      </c>
      <c r="R472">
        <v>85</v>
      </c>
      <c r="S472">
        <v>138</v>
      </c>
      <c r="T472">
        <v>78</v>
      </c>
      <c r="U472">
        <v>80</v>
      </c>
      <c r="V472">
        <v>29</v>
      </c>
      <c r="W472">
        <v>208</v>
      </c>
      <c r="X472">
        <v>262</v>
      </c>
      <c r="Y472">
        <v>253</v>
      </c>
      <c r="Z472">
        <v>221</v>
      </c>
      <c r="AA472">
        <v>36</v>
      </c>
      <c r="AB472">
        <v>191</v>
      </c>
      <c r="AC472">
        <v>227</v>
      </c>
      <c r="AD472">
        <v>72</v>
      </c>
      <c r="AE472">
        <v>351</v>
      </c>
      <c r="AF472">
        <v>41</v>
      </c>
      <c r="AG472">
        <v>193</v>
      </c>
      <c r="AH472">
        <v>150</v>
      </c>
      <c r="AI472">
        <v>435</v>
      </c>
      <c r="AJ472">
        <v>264</v>
      </c>
      <c r="AK472">
        <v>46</v>
      </c>
      <c r="AL472">
        <v>246</v>
      </c>
      <c r="AM472">
        <v>135</v>
      </c>
      <c r="AN472">
        <v>1870</v>
      </c>
      <c r="AO472">
        <v>261</v>
      </c>
      <c r="AP472">
        <v>17</v>
      </c>
      <c r="AQ472">
        <v>99</v>
      </c>
      <c r="AR472">
        <v>55</v>
      </c>
      <c r="AS472">
        <v>127</v>
      </c>
      <c r="AT472">
        <v>1025</v>
      </c>
      <c r="AU472">
        <v>313</v>
      </c>
      <c r="AV472">
        <v>26</v>
      </c>
      <c r="AW472">
        <v>326</v>
      </c>
      <c r="AX472">
        <v>0</v>
      </c>
      <c r="AY472">
        <v>20</v>
      </c>
      <c r="AZ472">
        <v>190</v>
      </c>
      <c r="BA472">
        <v>52</v>
      </c>
      <c r="BB472">
        <v>57</v>
      </c>
      <c r="BC472">
        <v>0</v>
      </c>
      <c r="BD472">
        <v>0</v>
      </c>
      <c r="BE472">
        <v>0</v>
      </c>
      <c r="BF472">
        <v>0</v>
      </c>
      <c r="BG472">
        <v>0</v>
      </c>
      <c r="BH472">
        <v>0</v>
      </c>
      <c r="BI472">
        <v>0</v>
      </c>
      <c r="BJ472">
        <v>0</v>
      </c>
      <c r="BK472">
        <v>0</v>
      </c>
      <c r="BL472">
        <v>0</v>
      </c>
      <c r="BM472">
        <v>0</v>
      </c>
      <c r="BN472">
        <v>0</v>
      </c>
      <c r="BO472">
        <v>143</v>
      </c>
      <c r="BP472">
        <v>0</v>
      </c>
      <c r="BQ472" s="3">
        <f t="shared" si="831"/>
        <v>861</v>
      </c>
      <c r="BR472" s="24">
        <v>17366</v>
      </c>
      <c r="BS472" s="3">
        <f t="shared" ref="BS472:BS486" si="938">SUM(D472:BQ472)</f>
        <v>17366</v>
      </c>
      <c r="BT472" s="3">
        <v>0</v>
      </c>
      <c r="BU472" s="43">
        <v>44408</v>
      </c>
      <c r="BW472">
        <f t="shared" ref="BW472:BW473" si="939">SUM(BR461:BR472)</f>
        <v>165832</v>
      </c>
      <c r="BX472" s="25">
        <f t="shared" ref="BX472:BX473" si="940">(BW472/BW460)-1</f>
        <v>0.43545175977702</v>
      </c>
      <c r="BY472" s="217">
        <v>13031</v>
      </c>
      <c r="BZ472" s="39">
        <f t="shared" ref="BZ472:BZ473" si="941">BR472-BY472</f>
        <v>4335</v>
      </c>
      <c r="CA472" s="39">
        <f t="shared" ref="CA472:CA473" si="942">SUM(BZ461:BZ472)</f>
        <v>34141</v>
      </c>
      <c r="CD472">
        <f t="shared" ref="CD472:CD473" si="943">SUM(H461:H472)</f>
        <v>37989</v>
      </c>
      <c r="CE472">
        <f t="shared" ref="CE472:CE473" si="944">SUM(AN461:AN472)</f>
        <v>20320</v>
      </c>
      <c r="CF472">
        <f t="shared" ref="CF472:CF473" si="945">SUM(AT461:AT472)</f>
        <v>9306</v>
      </c>
      <c r="CG472">
        <f t="shared" ref="CG472:CG473" si="946">SUM(F461:F472)</f>
        <v>6877</v>
      </c>
      <c r="CH472">
        <f t="shared" ref="CH472:CH473" si="947">SUM(O461:O472)</f>
        <v>5984</v>
      </c>
      <c r="CZ472" s="88">
        <v>44378</v>
      </c>
      <c r="DA472" s="6">
        <f t="shared" ref="DA472" si="948">AVERAGE(BS437:BS472)</f>
        <v>12456.027777777777</v>
      </c>
      <c r="DB472" s="6">
        <f t="shared" ref="DB472" si="949">AVERAGE(BS461:BS472)</f>
        <v>13819.333333333334</v>
      </c>
      <c r="DC472" s="90">
        <f t="shared" si="937"/>
        <v>17366</v>
      </c>
    </row>
    <row r="473" spans="2:107" x14ac:dyDescent="0.3">
      <c r="B473" s="63">
        <v>44409</v>
      </c>
      <c r="C473" t="s">
        <v>438</v>
      </c>
      <c r="D473">
        <v>90</v>
      </c>
      <c r="E473">
        <v>221</v>
      </c>
      <c r="F473">
        <v>716</v>
      </c>
      <c r="G473">
        <v>65</v>
      </c>
      <c r="H473">
        <v>4105</v>
      </c>
      <c r="I473">
        <v>644</v>
      </c>
      <c r="J473">
        <v>113</v>
      </c>
      <c r="K473">
        <v>18</v>
      </c>
      <c r="L473">
        <v>728</v>
      </c>
      <c r="M473">
        <v>332</v>
      </c>
      <c r="N473">
        <v>320</v>
      </c>
      <c r="O473">
        <v>556</v>
      </c>
      <c r="P473">
        <v>462</v>
      </c>
      <c r="Q473">
        <v>180</v>
      </c>
      <c r="R473">
        <v>89</v>
      </c>
      <c r="S473">
        <v>127</v>
      </c>
      <c r="T473">
        <v>85</v>
      </c>
      <c r="U473">
        <v>90</v>
      </c>
      <c r="V473">
        <v>34</v>
      </c>
      <c r="W473">
        <v>205</v>
      </c>
      <c r="X473">
        <v>300</v>
      </c>
      <c r="Y473">
        <v>241</v>
      </c>
      <c r="Z473">
        <v>218</v>
      </c>
      <c r="AA473">
        <v>33</v>
      </c>
      <c r="AB473">
        <v>192</v>
      </c>
      <c r="AC473">
        <v>238</v>
      </c>
      <c r="AD473">
        <v>72</v>
      </c>
      <c r="AE473">
        <v>372</v>
      </c>
      <c r="AF473">
        <v>57</v>
      </c>
      <c r="AG473">
        <v>221</v>
      </c>
      <c r="AH473">
        <v>130</v>
      </c>
      <c r="AI473">
        <v>429</v>
      </c>
      <c r="AJ473">
        <v>311</v>
      </c>
      <c r="AK473">
        <v>49</v>
      </c>
      <c r="AL473">
        <v>260</v>
      </c>
      <c r="AM473">
        <v>116</v>
      </c>
      <c r="AN473">
        <v>1854</v>
      </c>
      <c r="AO473">
        <v>280</v>
      </c>
      <c r="AP473">
        <v>24</v>
      </c>
      <c r="AQ473">
        <v>117</v>
      </c>
      <c r="AR473">
        <v>30</v>
      </c>
      <c r="AS473">
        <v>181</v>
      </c>
      <c r="AT473">
        <v>1063</v>
      </c>
      <c r="AU473">
        <v>295</v>
      </c>
      <c r="AV473">
        <v>25</v>
      </c>
      <c r="AW473">
        <v>369</v>
      </c>
      <c r="AX473">
        <v>0</v>
      </c>
      <c r="AY473">
        <v>13</v>
      </c>
      <c r="AZ473">
        <v>191</v>
      </c>
      <c r="BA473">
        <v>61</v>
      </c>
      <c r="BB473">
        <v>48</v>
      </c>
      <c r="BC473">
        <v>0</v>
      </c>
      <c r="BD473">
        <v>0</v>
      </c>
      <c r="BE473">
        <v>0</v>
      </c>
      <c r="BF473">
        <v>0</v>
      </c>
      <c r="BG473">
        <v>0</v>
      </c>
      <c r="BH473">
        <v>0</v>
      </c>
      <c r="BI473">
        <v>0</v>
      </c>
      <c r="BJ473">
        <v>0</v>
      </c>
      <c r="BK473">
        <v>0</v>
      </c>
      <c r="BL473">
        <v>0</v>
      </c>
      <c r="BM473">
        <v>0</v>
      </c>
      <c r="BN473">
        <v>0</v>
      </c>
      <c r="BO473">
        <v>159</v>
      </c>
      <c r="BP473">
        <v>0</v>
      </c>
      <c r="BQ473" s="3">
        <f t="shared" si="831"/>
        <v>984</v>
      </c>
      <c r="BR473" s="24">
        <v>18113</v>
      </c>
      <c r="BS473" s="3">
        <f t="shared" si="938"/>
        <v>18113</v>
      </c>
      <c r="BT473" s="3">
        <v>0</v>
      </c>
      <c r="BU473" s="43">
        <v>44439</v>
      </c>
      <c r="BW473">
        <f t="shared" si="939"/>
        <v>170937</v>
      </c>
      <c r="BX473" s="25">
        <f t="shared" si="940"/>
        <v>0.5408058409951324</v>
      </c>
      <c r="BY473" s="217">
        <v>11683</v>
      </c>
      <c r="BZ473" s="39">
        <f t="shared" si="941"/>
        <v>6430</v>
      </c>
      <c r="CA473" s="39">
        <f t="shared" si="942"/>
        <v>43272</v>
      </c>
      <c r="CD473">
        <f t="shared" si="943"/>
        <v>39007</v>
      </c>
      <c r="CE473">
        <f t="shared" si="944"/>
        <v>20657</v>
      </c>
      <c r="CF473">
        <f t="shared" si="945"/>
        <v>9615</v>
      </c>
      <c r="CG473">
        <f t="shared" si="946"/>
        <v>7094</v>
      </c>
      <c r="CH473">
        <f t="shared" si="947"/>
        <v>6084</v>
      </c>
      <c r="CZ473" s="88">
        <v>44409</v>
      </c>
      <c r="DA473" s="6">
        <f t="shared" ref="DA473" si="950">AVERAGE(BS438:BS473)</f>
        <v>12363.083333333334</v>
      </c>
      <c r="DB473" s="6">
        <f t="shared" ref="DB473" si="951">AVERAGE(BS462:BS473)</f>
        <v>14244.75</v>
      </c>
      <c r="DC473" s="90">
        <f t="shared" ref="DC473" si="952">BS473</f>
        <v>18113</v>
      </c>
    </row>
    <row r="474" spans="2:107" x14ac:dyDescent="0.3">
      <c r="B474" s="63">
        <v>44440</v>
      </c>
      <c r="C474" t="s">
        <v>439</v>
      </c>
      <c r="D474">
        <v>88</v>
      </c>
      <c r="E474">
        <v>241</v>
      </c>
      <c r="F474">
        <v>703</v>
      </c>
      <c r="G474">
        <v>65</v>
      </c>
      <c r="H474">
        <v>4044</v>
      </c>
      <c r="I474">
        <v>547</v>
      </c>
      <c r="J474">
        <v>99</v>
      </c>
      <c r="K474">
        <v>18</v>
      </c>
      <c r="L474">
        <v>701</v>
      </c>
      <c r="M474">
        <v>280</v>
      </c>
      <c r="N474">
        <v>263</v>
      </c>
      <c r="O474">
        <v>570</v>
      </c>
      <c r="P474">
        <v>428</v>
      </c>
      <c r="Q474">
        <v>141</v>
      </c>
      <c r="R474">
        <v>109</v>
      </c>
      <c r="S474">
        <v>130</v>
      </c>
      <c r="T474">
        <v>82</v>
      </c>
      <c r="U474">
        <v>98</v>
      </c>
      <c r="V474">
        <v>39</v>
      </c>
      <c r="W474">
        <v>193</v>
      </c>
      <c r="X474">
        <v>291</v>
      </c>
      <c r="Y474">
        <v>270</v>
      </c>
      <c r="Z474">
        <v>216</v>
      </c>
      <c r="AA474">
        <v>32</v>
      </c>
      <c r="AB474">
        <v>199</v>
      </c>
      <c r="AC474">
        <v>211</v>
      </c>
      <c r="AD474">
        <v>80</v>
      </c>
      <c r="AE474">
        <v>373</v>
      </c>
      <c r="AF474">
        <v>37</v>
      </c>
      <c r="AG474">
        <v>229</v>
      </c>
      <c r="AH474">
        <v>118</v>
      </c>
      <c r="AI474">
        <v>470</v>
      </c>
      <c r="AJ474">
        <v>314</v>
      </c>
      <c r="AK474">
        <v>63</v>
      </c>
      <c r="AL474">
        <v>260</v>
      </c>
      <c r="AM474">
        <v>105</v>
      </c>
      <c r="AN474">
        <v>1866</v>
      </c>
      <c r="AO474">
        <v>293</v>
      </c>
      <c r="AP474">
        <v>22</v>
      </c>
      <c r="AQ474">
        <v>142</v>
      </c>
      <c r="AR474">
        <v>36</v>
      </c>
      <c r="AS474">
        <v>175</v>
      </c>
      <c r="AT474">
        <v>1096</v>
      </c>
      <c r="AU474">
        <v>311</v>
      </c>
      <c r="AV474">
        <v>21</v>
      </c>
      <c r="AW474">
        <v>354</v>
      </c>
      <c r="AX474">
        <v>0</v>
      </c>
      <c r="AY474">
        <v>24</v>
      </c>
      <c r="AZ474">
        <v>198</v>
      </c>
      <c r="BA474">
        <v>52</v>
      </c>
      <c r="BB474">
        <v>49</v>
      </c>
      <c r="BC474">
        <v>0</v>
      </c>
      <c r="BD474">
        <v>0</v>
      </c>
      <c r="BE474">
        <v>0</v>
      </c>
      <c r="BF474">
        <v>0</v>
      </c>
      <c r="BG474">
        <v>0</v>
      </c>
      <c r="BH474">
        <v>0</v>
      </c>
      <c r="BI474">
        <v>0</v>
      </c>
      <c r="BJ474">
        <v>0</v>
      </c>
      <c r="BK474">
        <v>0</v>
      </c>
      <c r="BL474">
        <v>0</v>
      </c>
      <c r="BM474">
        <v>0</v>
      </c>
      <c r="BN474">
        <v>0</v>
      </c>
      <c r="BO474">
        <v>167</v>
      </c>
      <c r="BP474">
        <v>0</v>
      </c>
      <c r="BQ474" s="3">
        <f t="shared" si="831"/>
        <v>1077</v>
      </c>
      <c r="BR474" s="24">
        <v>17990</v>
      </c>
      <c r="BS474" s="3">
        <f t="shared" si="938"/>
        <v>17990</v>
      </c>
      <c r="BT474" s="3">
        <v>0</v>
      </c>
      <c r="BU474" s="43">
        <v>44469</v>
      </c>
      <c r="BW474">
        <f t="shared" ref="BW474" si="953">SUM(BR463:BR474)</f>
        <v>175042</v>
      </c>
      <c r="BX474" s="25">
        <f t="shared" ref="BX474" si="954">(BW474/BW462)-1</f>
        <v>0.60443267124354949</v>
      </c>
      <c r="BY474" s="217">
        <v>11023</v>
      </c>
      <c r="BZ474" s="39">
        <f t="shared" ref="BZ474" si="955">BR474-BY474</f>
        <v>6967</v>
      </c>
      <c r="CA474" s="39">
        <f t="shared" ref="CA474" si="956">SUM(BZ463:BZ474)</f>
        <v>44977</v>
      </c>
      <c r="CD474">
        <f t="shared" ref="CD474" si="957">SUM(H463:H474)</f>
        <v>40023</v>
      </c>
      <c r="CE474">
        <f t="shared" ref="CE474" si="958">SUM(AN463:AN474)</f>
        <v>20974</v>
      </c>
      <c r="CF474">
        <f t="shared" ref="CF474" si="959">SUM(AT463:AT474)</f>
        <v>9914</v>
      </c>
      <c r="CG474">
        <f t="shared" ref="CG474" si="960">SUM(F463:F474)</f>
        <v>7277</v>
      </c>
      <c r="CH474">
        <f t="shared" ref="CH474" si="961">SUM(O463:O474)</f>
        <v>6151</v>
      </c>
      <c r="CZ474" s="88">
        <v>44440</v>
      </c>
      <c r="DA474" s="6">
        <f t="shared" ref="DA474" si="962">AVERAGE(BS439:BS474)</f>
        <v>12437.222222222223</v>
      </c>
      <c r="DB474" s="6">
        <f t="shared" ref="DB474" si="963">AVERAGE(BS463:BS474)</f>
        <v>14586.833333333334</v>
      </c>
      <c r="DC474" s="90">
        <f t="shared" ref="DC474" si="964">BS474</f>
        <v>17990</v>
      </c>
    </row>
    <row r="475" spans="2:107" x14ac:dyDescent="0.3">
      <c r="B475" s="63">
        <v>44470</v>
      </c>
      <c r="C475" t="s">
        <v>440</v>
      </c>
      <c r="D475">
        <v>103</v>
      </c>
      <c r="E475">
        <v>255</v>
      </c>
      <c r="F475">
        <v>722</v>
      </c>
      <c r="G475">
        <v>76</v>
      </c>
      <c r="H475">
        <v>3920</v>
      </c>
      <c r="I475">
        <v>582</v>
      </c>
      <c r="J475">
        <v>86</v>
      </c>
      <c r="K475">
        <v>12</v>
      </c>
      <c r="L475">
        <v>694</v>
      </c>
      <c r="M475">
        <v>272</v>
      </c>
      <c r="N475">
        <v>252</v>
      </c>
      <c r="O475">
        <v>581</v>
      </c>
      <c r="P475">
        <v>429</v>
      </c>
      <c r="Q475">
        <v>161</v>
      </c>
      <c r="R475">
        <v>109</v>
      </c>
      <c r="S475">
        <v>119</v>
      </c>
      <c r="T475">
        <v>75</v>
      </c>
      <c r="U475">
        <v>109</v>
      </c>
      <c r="V475">
        <v>34</v>
      </c>
      <c r="W475">
        <v>187</v>
      </c>
      <c r="X475">
        <v>283</v>
      </c>
      <c r="Y475">
        <v>251</v>
      </c>
      <c r="Z475">
        <v>231</v>
      </c>
      <c r="AA475">
        <v>49</v>
      </c>
      <c r="AB475">
        <v>177</v>
      </c>
      <c r="AC475">
        <v>237</v>
      </c>
      <c r="AD475">
        <v>45</v>
      </c>
      <c r="AE475">
        <v>401</v>
      </c>
      <c r="AF475">
        <v>47</v>
      </c>
      <c r="AG475">
        <v>196</v>
      </c>
      <c r="AH475">
        <v>124</v>
      </c>
      <c r="AI475">
        <v>418</v>
      </c>
      <c r="AJ475">
        <v>297</v>
      </c>
      <c r="AK475">
        <v>54</v>
      </c>
      <c r="AL475">
        <v>223</v>
      </c>
      <c r="AM475">
        <v>109</v>
      </c>
      <c r="AN475">
        <v>1877</v>
      </c>
      <c r="AO475">
        <v>263</v>
      </c>
      <c r="AP475">
        <v>25</v>
      </c>
      <c r="AQ475">
        <v>101</v>
      </c>
      <c r="AR475">
        <v>40</v>
      </c>
      <c r="AS475">
        <v>190</v>
      </c>
      <c r="AT475">
        <v>1029</v>
      </c>
      <c r="AU475">
        <v>321</v>
      </c>
      <c r="AV475">
        <v>26</v>
      </c>
      <c r="AW475">
        <v>343</v>
      </c>
      <c r="AX475">
        <v>0</v>
      </c>
      <c r="AY475">
        <v>16</v>
      </c>
      <c r="AZ475">
        <v>164</v>
      </c>
      <c r="BA475">
        <v>53</v>
      </c>
      <c r="BB475">
        <v>46</v>
      </c>
      <c r="BC475">
        <v>0</v>
      </c>
      <c r="BD475">
        <v>0</v>
      </c>
      <c r="BE475">
        <v>0</v>
      </c>
      <c r="BF475">
        <v>0</v>
      </c>
      <c r="BG475">
        <v>0</v>
      </c>
      <c r="BH475">
        <v>0</v>
      </c>
      <c r="BI475">
        <v>0</v>
      </c>
      <c r="BJ475">
        <v>0</v>
      </c>
      <c r="BK475">
        <v>0</v>
      </c>
      <c r="BL475">
        <v>0</v>
      </c>
      <c r="BM475">
        <v>0</v>
      </c>
      <c r="BN475">
        <v>0</v>
      </c>
      <c r="BO475">
        <v>184</v>
      </c>
      <c r="BP475">
        <v>0</v>
      </c>
      <c r="BQ475" s="3">
        <f t="shared" si="831"/>
        <v>1116</v>
      </c>
      <c r="BR475" s="24">
        <v>17714</v>
      </c>
      <c r="BS475" s="3">
        <f t="shared" si="938"/>
        <v>17714</v>
      </c>
      <c r="BT475" s="3">
        <v>0</v>
      </c>
      <c r="BU475" s="43">
        <v>44500</v>
      </c>
      <c r="BW475">
        <f t="shared" ref="BW475:BW476" si="965">SUM(BR464:BR475)</f>
        <v>176696</v>
      </c>
      <c r="BX475" s="25">
        <f t="shared" ref="BX475:BX476" si="966">(BW475/BW463)-1</f>
        <v>0.61269006808681525</v>
      </c>
      <c r="BY475" s="217">
        <v>14436</v>
      </c>
      <c r="BZ475" s="39">
        <f t="shared" ref="BZ475:BZ476" si="967">BR475-BY475</f>
        <v>3278</v>
      </c>
      <c r="CA475" s="39">
        <f t="shared" ref="CA475:CA476" si="968">SUM(BZ464:BZ475)</f>
        <v>42115</v>
      </c>
      <c r="CD475">
        <f t="shared" ref="CD475:CD476" si="969">SUM(H464:H475)</f>
        <v>40348</v>
      </c>
      <c r="CE475">
        <f t="shared" ref="CE475:CE476" si="970">SUM(AN464:AN475)</f>
        <v>20966</v>
      </c>
      <c r="CF475">
        <f t="shared" ref="CF475:CF476" si="971">SUM(AT464:AT475)</f>
        <v>10003</v>
      </c>
      <c r="CG475">
        <f t="shared" ref="CG475:CG476" si="972">SUM(F464:F475)</f>
        <v>7327</v>
      </c>
      <c r="CH475">
        <f t="shared" ref="CH475:CH476" si="973">SUM(O464:O475)</f>
        <v>6140</v>
      </c>
      <c r="CZ475" s="88">
        <v>44470</v>
      </c>
      <c r="DA475" s="6">
        <f t="shared" ref="DA475:DA476" si="974">AVERAGE(BS440:BS475)</f>
        <v>12485.388888888889</v>
      </c>
      <c r="DB475" s="6">
        <f t="shared" ref="DB475:DB476" si="975">AVERAGE(BS464:BS475)</f>
        <v>14724.666666666666</v>
      </c>
      <c r="DC475" s="90">
        <f t="shared" ref="DC475:DC476" si="976">BS475</f>
        <v>17714</v>
      </c>
    </row>
    <row r="476" spans="2:107" x14ac:dyDescent="0.3">
      <c r="B476" s="63">
        <v>44501</v>
      </c>
      <c r="C476" t="s">
        <v>441</v>
      </c>
      <c r="D476">
        <v>59</v>
      </c>
      <c r="E476">
        <v>215</v>
      </c>
      <c r="F476">
        <v>579</v>
      </c>
      <c r="G476">
        <v>54</v>
      </c>
      <c r="H476">
        <v>3017</v>
      </c>
      <c r="I476">
        <v>479</v>
      </c>
      <c r="J476">
        <v>51</v>
      </c>
      <c r="K476">
        <v>13</v>
      </c>
      <c r="L476">
        <v>530</v>
      </c>
      <c r="M476">
        <v>243</v>
      </c>
      <c r="N476">
        <v>213</v>
      </c>
      <c r="O476">
        <v>436</v>
      </c>
      <c r="P476">
        <v>307</v>
      </c>
      <c r="Q476">
        <v>118</v>
      </c>
      <c r="R476">
        <v>82</v>
      </c>
      <c r="S476">
        <v>85</v>
      </c>
      <c r="T476">
        <v>54</v>
      </c>
      <c r="U476">
        <v>75</v>
      </c>
      <c r="V476">
        <v>35</v>
      </c>
      <c r="W476">
        <v>145</v>
      </c>
      <c r="X476">
        <v>192</v>
      </c>
      <c r="Y476">
        <v>190</v>
      </c>
      <c r="Z476">
        <v>159</v>
      </c>
      <c r="AA476">
        <v>29</v>
      </c>
      <c r="AB476">
        <v>130</v>
      </c>
      <c r="AC476">
        <v>143</v>
      </c>
      <c r="AD476">
        <v>52</v>
      </c>
      <c r="AE476">
        <v>320</v>
      </c>
      <c r="AF476">
        <v>22</v>
      </c>
      <c r="AG476">
        <v>156</v>
      </c>
      <c r="AH476">
        <v>96</v>
      </c>
      <c r="AI476">
        <v>328</v>
      </c>
      <c r="AJ476">
        <v>213</v>
      </c>
      <c r="AK476">
        <v>44</v>
      </c>
      <c r="AL476">
        <v>178</v>
      </c>
      <c r="AM476">
        <v>70</v>
      </c>
      <c r="AN476">
        <v>1621</v>
      </c>
      <c r="AO476">
        <v>196</v>
      </c>
      <c r="AP476">
        <v>16</v>
      </c>
      <c r="AQ476">
        <v>83</v>
      </c>
      <c r="AR476">
        <v>32</v>
      </c>
      <c r="AS476">
        <v>111</v>
      </c>
      <c r="AT476">
        <v>821</v>
      </c>
      <c r="AU476">
        <v>236</v>
      </c>
      <c r="AV476">
        <v>23</v>
      </c>
      <c r="AW476">
        <v>276</v>
      </c>
      <c r="AX476">
        <v>0</v>
      </c>
      <c r="AY476">
        <v>21</v>
      </c>
      <c r="AZ476">
        <v>140</v>
      </c>
      <c r="BA476">
        <v>42</v>
      </c>
      <c r="BB476">
        <v>48</v>
      </c>
      <c r="BC476">
        <v>0</v>
      </c>
      <c r="BD476">
        <v>0</v>
      </c>
      <c r="BE476">
        <v>0</v>
      </c>
      <c r="BF476">
        <v>0</v>
      </c>
      <c r="BG476">
        <v>0</v>
      </c>
      <c r="BH476">
        <v>0</v>
      </c>
      <c r="BI476">
        <v>0</v>
      </c>
      <c r="BJ476">
        <v>0</v>
      </c>
      <c r="BK476">
        <v>0</v>
      </c>
      <c r="BL476">
        <v>0</v>
      </c>
      <c r="BM476">
        <v>0</v>
      </c>
      <c r="BN476">
        <v>0</v>
      </c>
      <c r="BO476">
        <v>135</v>
      </c>
      <c r="BP476">
        <v>0</v>
      </c>
      <c r="BQ476" s="3">
        <f t="shared" si="831"/>
        <v>917</v>
      </c>
      <c r="BR476" s="24">
        <v>13830</v>
      </c>
      <c r="BS476" s="3">
        <f t="shared" si="938"/>
        <v>13830</v>
      </c>
      <c r="BT476" s="3">
        <v>0</v>
      </c>
      <c r="BU476" s="43">
        <v>44530</v>
      </c>
      <c r="BW476">
        <f t="shared" si="965"/>
        <v>178677</v>
      </c>
      <c r="BX476" s="25">
        <f t="shared" si="966"/>
        <v>0.63193226654975887</v>
      </c>
      <c r="BY476" s="217">
        <v>9525</v>
      </c>
      <c r="BZ476" s="39">
        <f t="shared" si="967"/>
        <v>4305</v>
      </c>
      <c r="CA476" s="39">
        <f t="shared" si="968"/>
        <v>41364</v>
      </c>
      <c r="CD476">
        <f t="shared" si="969"/>
        <v>40599</v>
      </c>
      <c r="CE476">
        <f t="shared" si="970"/>
        <v>21096</v>
      </c>
      <c r="CF476">
        <f t="shared" si="971"/>
        <v>10203</v>
      </c>
      <c r="CG476">
        <f t="shared" si="972"/>
        <v>7437</v>
      </c>
      <c r="CH476">
        <f t="shared" si="973"/>
        <v>6136</v>
      </c>
      <c r="CZ476" s="88">
        <v>44501</v>
      </c>
      <c r="DA476" s="6">
        <f t="shared" si="974"/>
        <v>12543.138888888889</v>
      </c>
      <c r="DB476" s="6">
        <f t="shared" si="975"/>
        <v>14889.75</v>
      </c>
      <c r="DC476" s="90">
        <f t="shared" si="976"/>
        <v>13830</v>
      </c>
    </row>
    <row r="477" spans="2:107" x14ac:dyDescent="0.3">
      <c r="B477" s="63">
        <v>44531</v>
      </c>
      <c r="C477" t="s">
        <v>442</v>
      </c>
      <c r="D477">
        <v>72</v>
      </c>
      <c r="E477">
        <v>207</v>
      </c>
      <c r="F477">
        <v>579</v>
      </c>
      <c r="G477">
        <v>42</v>
      </c>
      <c r="H477">
        <v>3171</v>
      </c>
      <c r="I477">
        <v>436</v>
      </c>
      <c r="J477">
        <v>71</v>
      </c>
      <c r="K477">
        <v>19</v>
      </c>
      <c r="L477">
        <v>520</v>
      </c>
      <c r="M477">
        <v>216</v>
      </c>
      <c r="N477">
        <v>197</v>
      </c>
      <c r="O477">
        <v>516</v>
      </c>
      <c r="P477">
        <v>339</v>
      </c>
      <c r="Q477">
        <v>92</v>
      </c>
      <c r="R477">
        <v>93</v>
      </c>
      <c r="S477">
        <v>89</v>
      </c>
      <c r="T477">
        <v>46</v>
      </c>
      <c r="U477">
        <v>77</v>
      </c>
      <c r="V477">
        <v>26</v>
      </c>
      <c r="W477">
        <v>139</v>
      </c>
      <c r="X477">
        <v>190</v>
      </c>
      <c r="Y477">
        <v>203</v>
      </c>
      <c r="Z477">
        <v>146</v>
      </c>
      <c r="AA477">
        <v>29</v>
      </c>
      <c r="AB477">
        <v>134</v>
      </c>
      <c r="AC477">
        <v>179</v>
      </c>
      <c r="AD477">
        <v>62</v>
      </c>
      <c r="AE477">
        <v>316</v>
      </c>
      <c r="AF477">
        <v>44</v>
      </c>
      <c r="AG477">
        <v>170</v>
      </c>
      <c r="AH477">
        <v>99</v>
      </c>
      <c r="AI477">
        <v>315</v>
      </c>
      <c r="AJ477">
        <v>239</v>
      </c>
      <c r="AK477">
        <v>44</v>
      </c>
      <c r="AL477">
        <v>183</v>
      </c>
      <c r="AM477">
        <v>95</v>
      </c>
      <c r="AN477">
        <v>1740</v>
      </c>
      <c r="AO477">
        <v>195</v>
      </c>
      <c r="AP477">
        <v>15</v>
      </c>
      <c r="AQ477">
        <v>85</v>
      </c>
      <c r="AR477">
        <v>30</v>
      </c>
      <c r="AS477">
        <v>109</v>
      </c>
      <c r="AT477">
        <v>841</v>
      </c>
      <c r="AU477">
        <v>256</v>
      </c>
      <c r="AV477">
        <v>19</v>
      </c>
      <c r="AW477">
        <v>259</v>
      </c>
      <c r="AX477">
        <v>0</v>
      </c>
      <c r="AY477">
        <v>8</v>
      </c>
      <c r="AZ477">
        <v>133</v>
      </c>
      <c r="BA477">
        <v>34</v>
      </c>
      <c r="BB477">
        <v>52</v>
      </c>
      <c r="BC477">
        <v>0</v>
      </c>
      <c r="BD477">
        <v>0</v>
      </c>
      <c r="BE477">
        <v>0</v>
      </c>
      <c r="BF477">
        <v>0</v>
      </c>
      <c r="BG477">
        <v>0</v>
      </c>
      <c r="BH477">
        <v>0</v>
      </c>
      <c r="BI477">
        <v>0</v>
      </c>
      <c r="BJ477">
        <v>0</v>
      </c>
      <c r="BK477">
        <v>0</v>
      </c>
      <c r="BL477">
        <v>0</v>
      </c>
      <c r="BM477">
        <v>0</v>
      </c>
      <c r="BN477">
        <v>0</v>
      </c>
      <c r="BO477">
        <v>142</v>
      </c>
      <c r="BP477">
        <v>0</v>
      </c>
      <c r="BQ477" s="3">
        <f t="shared" si="831"/>
        <v>929</v>
      </c>
      <c r="BR477" s="24">
        <v>14242</v>
      </c>
      <c r="BS477" s="3">
        <f t="shared" si="938"/>
        <v>14242</v>
      </c>
      <c r="BT477" s="3">
        <v>0</v>
      </c>
      <c r="BU477" s="43">
        <v>44561</v>
      </c>
      <c r="BW477">
        <f t="shared" ref="BW477" si="977">SUM(BR466:BR477)</f>
        <v>179501</v>
      </c>
      <c r="BX477" s="25">
        <f t="shared" ref="BX477" si="978">(BW477/BW465)-1</f>
        <v>0.60759641046767809</v>
      </c>
      <c r="BY477" s="217">
        <v>9202</v>
      </c>
      <c r="BZ477" s="39">
        <f t="shared" ref="BZ477" si="979">BR477-BY477</f>
        <v>5040</v>
      </c>
      <c r="CA477" s="39">
        <f t="shared" ref="CA477" si="980">SUM(BZ466:BZ477)</f>
        <v>43491</v>
      </c>
      <c r="CD477">
        <f t="shared" ref="CD477" si="981">SUM(H466:H477)</f>
        <v>40548</v>
      </c>
      <c r="CE477">
        <f t="shared" ref="CE477" si="982">SUM(AN466:AN477)</f>
        <v>21032</v>
      </c>
      <c r="CF477">
        <f t="shared" ref="CF477" si="983">SUM(AT466:AT477)</f>
        <v>10328</v>
      </c>
      <c r="CG477">
        <f t="shared" ref="CG477" si="984">SUM(F466:F477)</f>
        <v>7532</v>
      </c>
      <c r="CH477">
        <f t="shared" ref="CH477" si="985">SUM(O466:O477)</f>
        <v>6183</v>
      </c>
      <c r="CZ477" s="88">
        <v>44531</v>
      </c>
      <c r="DA477" s="6">
        <f t="shared" ref="DA477" si="986">AVERAGE(BS442:BS477)</f>
        <v>12643.972222222223</v>
      </c>
      <c r="DB477" s="6">
        <f t="shared" ref="DB477" si="987">AVERAGE(BS466:BS477)</f>
        <v>14958.416666666666</v>
      </c>
      <c r="DC477" s="90">
        <f t="shared" ref="DC477" si="988">BS477</f>
        <v>14242</v>
      </c>
    </row>
    <row r="478" spans="2:107" x14ac:dyDescent="0.3">
      <c r="B478" s="63">
        <v>44562</v>
      </c>
      <c r="C478" t="s">
        <v>443</v>
      </c>
      <c r="D478">
        <v>59</v>
      </c>
      <c r="E478">
        <v>211</v>
      </c>
      <c r="F478">
        <v>544</v>
      </c>
      <c r="G478">
        <v>48</v>
      </c>
      <c r="H478">
        <v>3110</v>
      </c>
      <c r="I478">
        <v>443</v>
      </c>
      <c r="J478">
        <v>59</v>
      </c>
      <c r="K478">
        <v>24</v>
      </c>
      <c r="L478">
        <v>537</v>
      </c>
      <c r="M478">
        <v>248</v>
      </c>
      <c r="N478">
        <v>217</v>
      </c>
      <c r="O478">
        <v>473</v>
      </c>
      <c r="P478">
        <v>302</v>
      </c>
      <c r="Q478">
        <v>98</v>
      </c>
      <c r="R478">
        <v>70</v>
      </c>
      <c r="S478">
        <v>70</v>
      </c>
      <c r="T478">
        <v>56</v>
      </c>
      <c r="U478">
        <v>82</v>
      </c>
      <c r="V478">
        <v>22</v>
      </c>
      <c r="W478">
        <v>145</v>
      </c>
      <c r="X478">
        <v>178</v>
      </c>
      <c r="Y478">
        <v>190</v>
      </c>
      <c r="Z478">
        <v>151</v>
      </c>
      <c r="AA478">
        <v>35</v>
      </c>
      <c r="AB478">
        <v>134</v>
      </c>
      <c r="AC478">
        <v>174</v>
      </c>
      <c r="AD478">
        <v>65</v>
      </c>
      <c r="AE478">
        <v>307</v>
      </c>
      <c r="AF478">
        <v>27</v>
      </c>
      <c r="AG478">
        <v>134</v>
      </c>
      <c r="AH478">
        <v>93</v>
      </c>
      <c r="AI478">
        <v>327</v>
      </c>
      <c r="AJ478">
        <v>201</v>
      </c>
      <c r="AK478">
        <v>52</v>
      </c>
      <c r="AL478">
        <v>167</v>
      </c>
      <c r="AM478">
        <v>80</v>
      </c>
      <c r="AN478">
        <v>1547</v>
      </c>
      <c r="AO478">
        <v>205</v>
      </c>
      <c r="AP478">
        <v>16</v>
      </c>
      <c r="AQ478">
        <v>91</v>
      </c>
      <c r="AR478">
        <v>34</v>
      </c>
      <c r="AS478">
        <v>140</v>
      </c>
      <c r="AT478">
        <v>794</v>
      </c>
      <c r="AU478">
        <v>228</v>
      </c>
      <c r="AV478">
        <v>11</v>
      </c>
      <c r="AW478">
        <v>248</v>
      </c>
      <c r="AX478">
        <v>0</v>
      </c>
      <c r="AY478">
        <v>15</v>
      </c>
      <c r="AZ478">
        <v>104</v>
      </c>
      <c r="BA478">
        <v>38</v>
      </c>
      <c r="BB478">
        <v>49</v>
      </c>
      <c r="BC478">
        <v>0</v>
      </c>
      <c r="BD478">
        <v>0</v>
      </c>
      <c r="BE478">
        <v>0</v>
      </c>
      <c r="BF478">
        <v>0</v>
      </c>
      <c r="BG478">
        <v>0</v>
      </c>
      <c r="BH478">
        <v>0</v>
      </c>
      <c r="BI478">
        <v>0</v>
      </c>
      <c r="BJ478">
        <v>0</v>
      </c>
      <c r="BK478">
        <v>0</v>
      </c>
      <c r="BL478">
        <v>0</v>
      </c>
      <c r="BM478">
        <v>0</v>
      </c>
      <c r="BN478">
        <v>0</v>
      </c>
      <c r="BO478">
        <v>154</v>
      </c>
      <c r="BP478">
        <v>0</v>
      </c>
      <c r="BQ478" s="3">
        <f t="shared" si="831"/>
        <v>932</v>
      </c>
      <c r="BR478" s="24">
        <v>13739</v>
      </c>
      <c r="BS478" s="3">
        <f t="shared" si="938"/>
        <v>13739</v>
      </c>
      <c r="BT478" s="3">
        <v>0</v>
      </c>
      <c r="BU478" s="43">
        <v>44592</v>
      </c>
      <c r="BW478">
        <f t="shared" ref="BW478" si="989">SUM(BR467:BR478)</f>
        <v>181825</v>
      </c>
      <c r="BX478" s="25">
        <f t="shared" ref="BX478" si="990">(BW478/BW466)-1</f>
        <v>0.6519033342418461</v>
      </c>
      <c r="BY478" s="217">
        <v>9185</v>
      </c>
      <c r="BZ478" s="39">
        <f t="shared" ref="BZ478" si="991">BR478-BY478</f>
        <v>4554</v>
      </c>
      <c r="CA478" s="39">
        <f t="shared" ref="CA478" si="992">SUM(BZ467:BZ478)</f>
        <v>45502</v>
      </c>
      <c r="CD478">
        <f t="shared" ref="CD478" si="993">SUM(H467:H478)</f>
        <v>40967</v>
      </c>
      <c r="CE478">
        <f t="shared" ref="CE478" si="994">SUM(AN467:AN478)</f>
        <v>21106</v>
      </c>
      <c r="CF478">
        <f t="shared" ref="CF478" si="995">SUM(AT467:AT478)</f>
        <v>10535</v>
      </c>
      <c r="CG478">
        <f t="shared" ref="CG478" si="996">SUM(F467:F478)</f>
        <v>7618</v>
      </c>
      <c r="CH478">
        <f t="shared" ref="CH478" si="997">SUM(O467:O478)</f>
        <v>6237</v>
      </c>
      <c r="CZ478" s="88">
        <v>44562</v>
      </c>
      <c r="DA478" s="6">
        <f t="shared" ref="DA478" si="998">AVERAGE(BS443:BS478)</f>
        <v>12666.916666666666</v>
      </c>
      <c r="DB478" s="6">
        <f t="shared" ref="DB478" si="999">AVERAGE(BS467:BS478)</f>
        <v>15152.083333333334</v>
      </c>
      <c r="DC478" s="90">
        <f t="shared" ref="DC478" si="1000">BS478</f>
        <v>13739</v>
      </c>
    </row>
    <row r="479" spans="2:107" x14ac:dyDescent="0.3">
      <c r="B479" s="63">
        <v>44593</v>
      </c>
      <c r="C479" t="s">
        <v>444</v>
      </c>
      <c r="BC479">
        <v>0</v>
      </c>
      <c r="BD479">
        <v>0</v>
      </c>
      <c r="BE479">
        <v>0</v>
      </c>
      <c r="BF479">
        <v>0</v>
      </c>
      <c r="BG479">
        <v>0</v>
      </c>
      <c r="BH479">
        <v>0</v>
      </c>
      <c r="BI479">
        <v>0</v>
      </c>
      <c r="BJ479">
        <v>0</v>
      </c>
      <c r="BK479">
        <v>0</v>
      </c>
      <c r="BL479">
        <v>0</v>
      </c>
      <c r="BM479">
        <v>0</v>
      </c>
      <c r="BN479">
        <v>0</v>
      </c>
      <c r="BS479" s="3">
        <f t="shared" si="938"/>
        <v>0</v>
      </c>
      <c r="BU479" s="43">
        <v>44620</v>
      </c>
      <c r="CZ479" s="88">
        <v>44593</v>
      </c>
    </row>
    <row r="480" spans="2:107" x14ac:dyDescent="0.3">
      <c r="B480" s="63">
        <v>44621</v>
      </c>
      <c r="C480" t="s">
        <v>445</v>
      </c>
      <c r="BC480">
        <v>0</v>
      </c>
      <c r="BD480">
        <v>0</v>
      </c>
      <c r="BE480">
        <v>0</v>
      </c>
      <c r="BF480">
        <v>0</v>
      </c>
      <c r="BG480">
        <v>0</v>
      </c>
      <c r="BH480">
        <v>0</v>
      </c>
      <c r="BI480">
        <v>0</v>
      </c>
      <c r="BJ480">
        <v>0</v>
      </c>
      <c r="BK480">
        <v>0</v>
      </c>
      <c r="BL480">
        <v>0</v>
      </c>
      <c r="BM480">
        <v>0</v>
      </c>
      <c r="BN480">
        <v>0</v>
      </c>
      <c r="BS480" s="3">
        <f t="shared" si="938"/>
        <v>0</v>
      </c>
      <c r="BU480" s="43">
        <v>44651</v>
      </c>
      <c r="CZ480" s="88">
        <v>44621</v>
      </c>
    </row>
    <row r="481" spans="2:104" x14ac:dyDescent="0.3">
      <c r="B481" s="63">
        <v>44652</v>
      </c>
      <c r="C481" t="s">
        <v>446</v>
      </c>
      <c r="BC481">
        <v>0</v>
      </c>
      <c r="BD481">
        <v>0</v>
      </c>
      <c r="BE481">
        <v>0</v>
      </c>
      <c r="BF481">
        <v>0</v>
      </c>
      <c r="BG481">
        <v>0</v>
      </c>
      <c r="BH481">
        <v>0</v>
      </c>
      <c r="BI481">
        <v>0</v>
      </c>
      <c r="BJ481">
        <v>0</v>
      </c>
      <c r="BK481">
        <v>0</v>
      </c>
      <c r="BL481">
        <v>0</v>
      </c>
      <c r="BM481">
        <v>0</v>
      </c>
      <c r="BN481">
        <v>0</v>
      </c>
      <c r="BS481" s="3">
        <f t="shared" si="938"/>
        <v>0</v>
      </c>
      <c r="BU481" s="43">
        <v>44681</v>
      </c>
      <c r="CZ481" s="88">
        <v>44652</v>
      </c>
    </row>
    <row r="482" spans="2:104" x14ac:dyDescent="0.3">
      <c r="B482" s="63">
        <v>44682</v>
      </c>
      <c r="C482" t="s">
        <v>447</v>
      </c>
      <c r="BC482">
        <v>0</v>
      </c>
      <c r="BD482">
        <v>0</v>
      </c>
      <c r="BE482">
        <v>0</v>
      </c>
      <c r="BF482">
        <v>0</v>
      </c>
      <c r="BG482">
        <v>0</v>
      </c>
      <c r="BH482">
        <v>0</v>
      </c>
      <c r="BI482">
        <v>0</v>
      </c>
      <c r="BJ482">
        <v>0</v>
      </c>
      <c r="BK482">
        <v>0</v>
      </c>
      <c r="BL482">
        <v>0</v>
      </c>
      <c r="BM482">
        <v>0</v>
      </c>
      <c r="BN482">
        <v>0</v>
      </c>
      <c r="BS482" s="3">
        <f t="shared" si="938"/>
        <v>0</v>
      </c>
      <c r="BU482" s="43">
        <v>44712</v>
      </c>
      <c r="CZ482" s="88">
        <v>44682</v>
      </c>
    </row>
    <row r="483" spans="2:104" x14ac:dyDescent="0.3">
      <c r="B483" s="63">
        <v>44713</v>
      </c>
      <c r="C483" t="s">
        <v>448</v>
      </c>
      <c r="BC483">
        <v>0</v>
      </c>
      <c r="BD483">
        <v>0</v>
      </c>
      <c r="BE483">
        <v>0</v>
      </c>
      <c r="BF483">
        <v>0</v>
      </c>
      <c r="BG483">
        <v>0</v>
      </c>
      <c r="BH483">
        <v>0</v>
      </c>
      <c r="BI483">
        <v>0</v>
      </c>
      <c r="BJ483">
        <v>0</v>
      </c>
      <c r="BK483">
        <v>0</v>
      </c>
      <c r="BL483">
        <v>0</v>
      </c>
      <c r="BM483">
        <v>0</v>
      </c>
      <c r="BN483">
        <v>0</v>
      </c>
      <c r="BS483" s="3">
        <f t="shared" si="938"/>
        <v>0</v>
      </c>
      <c r="BU483" s="43">
        <v>44742</v>
      </c>
      <c r="CZ483" s="88">
        <v>44713</v>
      </c>
    </row>
    <row r="484" spans="2:104" x14ac:dyDescent="0.3">
      <c r="B484" s="63">
        <v>44743</v>
      </c>
      <c r="C484" t="s">
        <v>462</v>
      </c>
      <c r="BS484" s="3">
        <f t="shared" si="938"/>
        <v>0</v>
      </c>
      <c r="BU484" s="43">
        <v>44773</v>
      </c>
      <c r="CZ484" s="88">
        <v>44743</v>
      </c>
    </row>
    <row r="485" spans="2:104" x14ac:dyDescent="0.3">
      <c r="B485" s="63">
        <v>44774</v>
      </c>
      <c r="C485" t="s">
        <v>438</v>
      </c>
      <c r="BS485" s="3">
        <f t="shared" si="938"/>
        <v>0</v>
      </c>
      <c r="BU485" s="43">
        <v>44804</v>
      </c>
      <c r="CZ485" s="88">
        <v>44774</v>
      </c>
    </row>
    <row r="486" spans="2:104" x14ac:dyDescent="0.3">
      <c r="B486" s="63">
        <v>44805</v>
      </c>
      <c r="C486" t="s">
        <v>439</v>
      </c>
      <c r="BS486" s="3">
        <f t="shared" si="938"/>
        <v>0</v>
      </c>
      <c r="BU486" s="43">
        <v>44834</v>
      </c>
      <c r="CZ486" s="88">
        <v>44805</v>
      </c>
    </row>
    <row r="487" spans="2:104" x14ac:dyDescent="0.3">
      <c r="B487" s="63">
        <v>44835</v>
      </c>
      <c r="C487" t="s">
        <v>440</v>
      </c>
      <c r="BU487" s="43">
        <v>44865</v>
      </c>
      <c r="CZ487" s="88">
        <v>44835</v>
      </c>
    </row>
    <row r="488" spans="2:104" x14ac:dyDescent="0.3">
      <c r="B488" s="63">
        <v>44866</v>
      </c>
      <c r="C488" t="s">
        <v>441</v>
      </c>
      <c r="BU488" s="43">
        <v>44895</v>
      </c>
      <c r="CZ488" s="88">
        <v>44866</v>
      </c>
    </row>
    <row r="489" spans="2:104" x14ac:dyDescent="0.3">
      <c r="B489" s="63">
        <v>44896</v>
      </c>
      <c r="C489" t="s">
        <v>442</v>
      </c>
      <c r="BU489" s="43">
        <v>44926</v>
      </c>
      <c r="CZ489" s="88">
        <v>44896</v>
      </c>
    </row>
    <row r="490" spans="2:104" x14ac:dyDescent="0.3">
      <c r="B490" s="63">
        <v>44927</v>
      </c>
      <c r="C490" t="s">
        <v>443</v>
      </c>
      <c r="BU490" s="43">
        <v>44957</v>
      </c>
      <c r="CZ490" s="88">
        <v>44927</v>
      </c>
    </row>
    <row r="491" spans="2:104" x14ac:dyDescent="0.3">
      <c r="B491" s="63">
        <v>44958</v>
      </c>
      <c r="C491" t="s">
        <v>444</v>
      </c>
      <c r="BU491" s="43">
        <v>44985</v>
      </c>
      <c r="CZ491" s="88">
        <v>44958</v>
      </c>
    </row>
    <row r="492" spans="2:104" x14ac:dyDescent="0.3">
      <c r="B492" s="63">
        <v>44986</v>
      </c>
      <c r="C492" t="s">
        <v>445</v>
      </c>
      <c r="BU492" s="43">
        <v>45016</v>
      </c>
      <c r="CZ492" s="88">
        <v>44986</v>
      </c>
    </row>
    <row r="493" spans="2:104" x14ac:dyDescent="0.3">
      <c r="B493" s="63">
        <v>45017</v>
      </c>
      <c r="C493" t="s">
        <v>446</v>
      </c>
      <c r="BU493" s="43">
        <v>45046</v>
      </c>
      <c r="CZ493" s="88">
        <v>45017</v>
      </c>
    </row>
    <row r="494" spans="2:104" x14ac:dyDescent="0.3">
      <c r="B494" s="63">
        <v>45047</v>
      </c>
      <c r="C494" t="s">
        <v>447</v>
      </c>
      <c r="BU494" s="43">
        <v>45077</v>
      </c>
      <c r="CZ494" s="88">
        <v>45047</v>
      </c>
    </row>
    <row r="495" spans="2:104" x14ac:dyDescent="0.3">
      <c r="B495" s="63">
        <v>45078</v>
      </c>
      <c r="C495" t="s">
        <v>448</v>
      </c>
      <c r="BU495" s="43">
        <v>45107</v>
      </c>
      <c r="CZ495" s="88">
        <v>45078</v>
      </c>
    </row>
    <row r="496" spans="2:104" x14ac:dyDescent="0.3">
      <c r="B496" s="63">
        <v>45108</v>
      </c>
      <c r="C496" t="s">
        <v>462</v>
      </c>
      <c r="BU496" s="43">
        <v>45138</v>
      </c>
      <c r="CZ496" s="88">
        <v>45108</v>
      </c>
    </row>
    <row r="497" spans="2:104" x14ac:dyDescent="0.3">
      <c r="B497" s="63">
        <v>45139</v>
      </c>
      <c r="C497" t="s">
        <v>438</v>
      </c>
      <c r="BU497" s="43">
        <v>45169</v>
      </c>
      <c r="CZ497" s="88">
        <v>45139</v>
      </c>
    </row>
    <row r="498" spans="2:104" x14ac:dyDescent="0.3">
      <c r="B498" s="63">
        <v>45170</v>
      </c>
      <c r="C498" t="s">
        <v>439</v>
      </c>
      <c r="BU498" s="43">
        <v>45199</v>
      </c>
      <c r="CZ498" s="88">
        <v>45170</v>
      </c>
    </row>
    <row r="499" spans="2:104" x14ac:dyDescent="0.3">
      <c r="B499" s="63">
        <v>45200</v>
      </c>
      <c r="C499" t="s">
        <v>440</v>
      </c>
      <c r="BU499" s="43">
        <v>45230</v>
      </c>
      <c r="CZ499" s="88">
        <v>45200</v>
      </c>
    </row>
    <row r="500" spans="2:104" x14ac:dyDescent="0.3">
      <c r="B500" s="63">
        <v>45231</v>
      </c>
      <c r="C500" t="s">
        <v>441</v>
      </c>
      <c r="BU500" s="43">
        <v>45260</v>
      </c>
      <c r="CZ500" s="88">
        <v>45231</v>
      </c>
    </row>
    <row r="501" spans="2:104" x14ac:dyDescent="0.3">
      <c r="B501" s="63">
        <v>45261</v>
      </c>
      <c r="C501" t="s">
        <v>442</v>
      </c>
      <c r="BU501" s="43">
        <v>45291</v>
      </c>
      <c r="CZ501" s="88">
        <v>45261</v>
      </c>
    </row>
    <row r="502" spans="2:104" x14ac:dyDescent="0.3">
      <c r="B502" s="63">
        <v>45292</v>
      </c>
      <c r="C502" t="s">
        <v>443</v>
      </c>
      <c r="BU502" s="43">
        <v>45322</v>
      </c>
      <c r="CZ502" s="88">
        <v>45292</v>
      </c>
    </row>
    <row r="503" spans="2:104" x14ac:dyDescent="0.3">
      <c r="B503" s="63">
        <v>45323</v>
      </c>
      <c r="C503" t="s">
        <v>444</v>
      </c>
      <c r="BU503" s="43">
        <v>45351</v>
      </c>
      <c r="CZ503" s="88">
        <v>45323</v>
      </c>
    </row>
    <row r="504" spans="2:104" x14ac:dyDescent="0.3">
      <c r="B504" s="63">
        <v>45352</v>
      </c>
      <c r="C504" t="s">
        <v>445</v>
      </c>
      <c r="BU504" s="43">
        <v>45382</v>
      </c>
      <c r="CZ504" s="88">
        <v>45352</v>
      </c>
    </row>
    <row r="505" spans="2:104" x14ac:dyDescent="0.3">
      <c r="B505" s="63">
        <v>45383</v>
      </c>
      <c r="C505" t="s">
        <v>446</v>
      </c>
      <c r="BU505" s="43">
        <v>45412</v>
      </c>
      <c r="CZ505" s="88">
        <v>45383</v>
      </c>
    </row>
    <row r="506" spans="2:104" x14ac:dyDescent="0.3">
      <c r="B506" s="63">
        <v>45413</v>
      </c>
      <c r="C506" t="s">
        <v>447</v>
      </c>
      <c r="BU506" s="43">
        <v>45443</v>
      </c>
      <c r="CK506"/>
      <c r="CL506"/>
      <c r="CM506"/>
      <c r="CN506"/>
      <c r="CO506"/>
      <c r="CP506"/>
      <c r="CQ506"/>
      <c r="CR506"/>
      <c r="CS506"/>
      <c r="CT506"/>
      <c r="CZ506" s="88">
        <v>45413</v>
      </c>
    </row>
    <row r="507" spans="2:104" x14ac:dyDescent="0.3">
      <c r="B507" s="63">
        <v>45444</v>
      </c>
      <c r="C507" t="s">
        <v>448</v>
      </c>
      <c r="BU507" s="43">
        <v>45473</v>
      </c>
      <c r="CK507"/>
      <c r="CL507"/>
      <c r="CM507"/>
      <c r="CN507"/>
      <c r="CO507"/>
      <c r="CP507"/>
      <c r="CQ507"/>
      <c r="CR507"/>
      <c r="CS507"/>
      <c r="CT507"/>
      <c r="CZ507" s="88">
        <v>45444</v>
      </c>
    </row>
    <row r="508" spans="2:104" x14ac:dyDescent="0.3">
      <c r="B508" s="63">
        <v>45474</v>
      </c>
      <c r="C508" t="s">
        <v>462</v>
      </c>
      <c r="BU508" s="43">
        <v>45504</v>
      </c>
      <c r="CZ508" s="88">
        <v>45474</v>
      </c>
    </row>
    <row r="509" spans="2:104" x14ac:dyDescent="0.3">
      <c r="B509" s="63">
        <v>45505</v>
      </c>
      <c r="C509" t="s">
        <v>438</v>
      </c>
      <c r="BU509" s="43">
        <v>45535</v>
      </c>
      <c r="CZ509" s="88">
        <v>45505</v>
      </c>
    </row>
    <row r="510" spans="2:104" x14ac:dyDescent="0.3">
      <c r="B510" s="63">
        <v>45536</v>
      </c>
      <c r="C510" t="s">
        <v>439</v>
      </c>
      <c r="BU510" s="43">
        <v>45565</v>
      </c>
      <c r="CK510"/>
      <c r="CL510"/>
      <c r="CM510"/>
      <c r="CN510"/>
      <c r="CO510"/>
      <c r="CP510"/>
      <c r="CQ510"/>
      <c r="CR510"/>
      <c r="CS510"/>
      <c r="CT510"/>
      <c r="CZ510" s="88">
        <v>45536</v>
      </c>
    </row>
    <row r="511" spans="2:104" x14ac:dyDescent="0.3">
      <c r="B511" s="63">
        <v>45566</v>
      </c>
      <c r="C511" t="s">
        <v>440</v>
      </c>
      <c r="BU511" s="43">
        <v>45596</v>
      </c>
      <c r="CK511"/>
      <c r="CL511"/>
      <c r="CM511"/>
      <c r="CN511"/>
      <c r="CO511"/>
      <c r="CP511"/>
      <c r="CQ511"/>
      <c r="CR511"/>
      <c r="CS511"/>
      <c r="CT511"/>
      <c r="CZ511" s="88">
        <v>45566</v>
      </c>
    </row>
    <row r="512" spans="2:104" x14ac:dyDescent="0.3">
      <c r="B512" s="63">
        <v>45597</v>
      </c>
      <c r="C512" t="s">
        <v>441</v>
      </c>
      <c r="BU512" s="43">
        <v>45626</v>
      </c>
      <c r="CZ512" s="88">
        <v>45597</v>
      </c>
    </row>
    <row r="513" spans="2:107" x14ac:dyDescent="0.3">
      <c r="B513" s="63">
        <v>45627</v>
      </c>
      <c r="C513" t="s">
        <v>442</v>
      </c>
      <c r="BU513" s="43">
        <v>45657</v>
      </c>
      <c r="CZ513" s="88">
        <v>45627</v>
      </c>
    </row>
    <row r="514" spans="2:107" x14ac:dyDescent="0.3">
      <c r="B514" s="63">
        <v>45658</v>
      </c>
      <c r="C514" t="s">
        <v>443</v>
      </c>
      <c r="BU514" s="43">
        <v>45688</v>
      </c>
      <c r="CZ514" s="88">
        <v>45658</v>
      </c>
    </row>
    <row r="515" spans="2:107" x14ac:dyDescent="0.3">
      <c r="B515" s="63">
        <v>45689</v>
      </c>
      <c r="C515" t="s">
        <v>444</v>
      </c>
      <c r="BU515" s="43">
        <v>45716</v>
      </c>
      <c r="CZ515" s="88">
        <v>45689</v>
      </c>
      <c r="DC515" s="69"/>
    </row>
    <row r="516" spans="2:107" x14ac:dyDescent="0.3">
      <c r="B516" s="63">
        <v>45717</v>
      </c>
      <c r="C516" t="s">
        <v>445</v>
      </c>
      <c r="BU516" s="43">
        <v>45747</v>
      </c>
      <c r="CZ516" s="88">
        <v>45717</v>
      </c>
      <c r="DC516" s="69"/>
    </row>
    <row r="517" spans="2:107" x14ac:dyDescent="0.3">
      <c r="B517" s="63">
        <v>45748</v>
      </c>
      <c r="C517" t="s">
        <v>446</v>
      </c>
      <c r="BU517" s="43">
        <v>45777</v>
      </c>
      <c r="CZ517" s="88">
        <v>45748</v>
      </c>
      <c r="DC517" s="69"/>
    </row>
    <row r="518" spans="2:107" x14ac:dyDescent="0.3">
      <c r="B518" s="63">
        <v>45778</v>
      </c>
      <c r="C518" t="s">
        <v>447</v>
      </c>
      <c r="BU518" s="43">
        <v>45808</v>
      </c>
      <c r="CK518"/>
      <c r="CL518"/>
      <c r="CM518"/>
      <c r="CN518"/>
      <c r="CO518"/>
      <c r="CP518"/>
      <c r="CQ518"/>
      <c r="CR518"/>
      <c r="CS518"/>
      <c r="CT518"/>
      <c r="CZ518" s="88">
        <v>45778</v>
      </c>
      <c r="DC518" s="69"/>
    </row>
    <row r="519" spans="2:107" x14ac:dyDescent="0.3">
      <c r="B519" s="63">
        <v>45809</v>
      </c>
      <c r="C519" t="s">
        <v>448</v>
      </c>
      <c r="BU519" s="43">
        <v>45838</v>
      </c>
      <c r="CZ519" s="88">
        <v>45809</v>
      </c>
      <c r="DC519" s="69"/>
    </row>
    <row r="520" spans="2:107" x14ac:dyDescent="0.3">
      <c r="B520" s="63"/>
      <c r="DC520" s="69"/>
    </row>
    <row r="521" spans="2:107" x14ac:dyDescent="0.3">
      <c r="B521" s="63"/>
      <c r="DC521" s="69"/>
    </row>
    <row r="522" spans="2:107" x14ac:dyDescent="0.3">
      <c r="B522" s="47"/>
      <c r="DC522" s="69"/>
    </row>
    <row r="523" spans="2:107" x14ac:dyDescent="0.3">
      <c r="B523" s="27" t="s">
        <v>493</v>
      </c>
      <c r="D523" s="5">
        <f>SUM(D4:D519)</f>
        <v>27285.5</v>
      </c>
      <c r="E523" s="5">
        <f t="shared" ref="E523:BP523" si="1001">SUM(E4:E519)</f>
        <v>130637.5</v>
      </c>
      <c r="F523" s="5">
        <f t="shared" si="1001"/>
        <v>197231</v>
      </c>
      <c r="G523" s="5">
        <f t="shared" si="1001"/>
        <v>25958.5</v>
      </c>
      <c r="H523" s="5">
        <f t="shared" si="1001"/>
        <v>1160550.5</v>
      </c>
      <c r="I523" s="5">
        <f t="shared" si="1001"/>
        <v>159609</v>
      </c>
      <c r="J523" s="5">
        <f t="shared" si="1001"/>
        <v>26527</v>
      </c>
      <c r="K523" s="5">
        <f t="shared" si="1001"/>
        <v>5835.5</v>
      </c>
      <c r="L523" s="5">
        <f t="shared" si="1001"/>
        <v>172114</v>
      </c>
      <c r="M523" s="5">
        <f t="shared" si="1001"/>
        <v>79080</v>
      </c>
      <c r="N523" s="5">
        <f t="shared" si="1001"/>
        <v>87471.5</v>
      </c>
      <c r="O523" s="5">
        <f t="shared" si="1001"/>
        <v>211457.5</v>
      </c>
      <c r="P523" s="5">
        <f t="shared" si="1001"/>
        <v>115392.5</v>
      </c>
      <c r="Q523" s="5">
        <f t="shared" si="1001"/>
        <v>44014</v>
      </c>
      <c r="R523" s="5">
        <f t="shared" si="1001"/>
        <v>33859.5</v>
      </c>
      <c r="S523" s="5">
        <f t="shared" si="1001"/>
        <v>45264.5</v>
      </c>
      <c r="T523" s="5">
        <f t="shared" si="1001"/>
        <v>21604</v>
      </c>
      <c r="U523" s="5">
        <f t="shared" si="1001"/>
        <v>33265.5</v>
      </c>
      <c r="V523" s="5">
        <f t="shared" si="1001"/>
        <v>12614.5</v>
      </c>
      <c r="W523" s="5">
        <f t="shared" si="1001"/>
        <v>44828</v>
      </c>
      <c r="X523" s="5">
        <f t="shared" si="1001"/>
        <v>55523</v>
      </c>
      <c r="Y523" s="5">
        <f t="shared" si="1001"/>
        <v>91653</v>
      </c>
      <c r="Z523" s="5">
        <f t="shared" si="1001"/>
        <v>72935.5</v>
      </c>
      <c r="AA523" s="5">
        <f t="shared" si="1001"/>
        <v>14513</v>
      </c>
      <c r="AB523" s="5">
        <f t="shared" si="1001"/>
        <v>56521</v>
      </c>
      <c r="AC523" s="5">
        <f t="shared" si="1001"/>
        <v>117064</v>
      </c>
      <c r="AD523" s="5">
        <f t="shared" si="1001"/>
        <v>26003.5</v>
      </c>
      <c r="AE523" s="5">
        <f t="shared" si="1001"/>
        <v>112048</v>
      </c>
      <c r="AF523" s="5">
        <f t="shared" si="1001"/>
        <v>13665.5</v>
      </c>
      <c r="AG523" s="5">
        <f t="shared" si="1001"/>
        <v>48885</v>
      </c>
      <c r="AH523" s="5">
        <f t="shared" si="1001"/>
        <v>45847</v>
      </c>
      <c r="AI523" s="5">
        <f t="shared" si="1001"/>
        <v>104803</v>
      </c>
      <c r="AJ523" s="5">
        <f t="shared" si="1001"/>
        <v>74826.5</v>
      </c>
      <c r="AK523" s="5">
        <f t="shared" si="1001"/>
        <v>21402.5</v>
      </c>
      <c r="AL523" s="5">
        <f t="shared" si="1001"/>
        <v>72923.5</v>
      </c>
      <c r="AM523" s="5">
        <f t="shared" si="1001"/>
        <v>42227</v>
      </c>
      <c r="AN523" s="5">
        <f t="shared" si="1001"/>
        <v>666407</v>
      </c>
      <c r="AO523" s="5">
        <f t="shared" si="1001"/>
        <v>65603.5</v>
      </c>
      <c r="AP523" s="5">
        <f t="shared" si="1001"/>
        <v>7210</v>
      </c>
      <c r="AQ523" s="5">
        <f t="shared" si="1001"/>
        <v>30591.5</v>
      </c>
      <c r="AR523" s="5">
        <f t="shared" si="1001"/>
        <v>18460.5</v>
      </c>
      <c r="AS523" s="5">
        <f t="shared" si="1001"/>
        <v>47987.5</v>
      </c>
      <c r="AT523" s="5">
        <f t="shared" si="1001"/>
        <v>264135</v>
      </c>
      <c r="AU523" s="5">
        <f t="shared" si="1001"/>
        <v>99252.5</v>
      </c>
      <c r="AV523" s="5">
        <f t="shared" si="1001"/>
        <v>8050</v>
      </c>
      <c r="AW523" s="5">
        <f t="shared" si="1001"/>
        <v>88460</v>
      </c>
      <c r="AX523" s="5">
        <f t="shared" si="1001"/>
        <v>135943.5</v>
      </c>
      <c r="AY523" s="5">
        <f t="shared" si="1001"/>
        <v>6802.5</v>
      </c>
      <c r="AZ523" s="5">
        <f t="shared" si="1001"/>
        <v>55917.5</v>
      </c>
      <c r="BA523" s="5">
        <f t="shared" si="1001"/>
        <v>26315</v>
      </c>
      <c r="BB523" s="5">
        <f t="shared" si="1001"/>
        <v>9264</v>
      </c>
      <c r="BC523" s="5">
        <f t="shared" si="1001"/>
        <v>5753</v>
      </c>
      <c r="BD523" s="5">
        <f t="shared" si="1001"/>
        <v>34068.5</v>
      </c>
      <c r="BE523" s="5">
        <f t="shared" si="1001"/>
        <v>187</v>
      </c>
      <c r="BF523" s="5">
        <f t="shared" si="1001"/>
        <v>49</v>
      </c>
      <c r="BG523" s="5">
        <f t="shared" si="1001"/>
        <v>129.5</v>
      </c>
      <c r="BH523" s="5">
        <f t="shared" si="1001"/>
        <v>437.5</v>
      </c>
      <c r="BI523" s="5">
        <f t="shared" si="1001"/>
        <v>9708</v>
      </c>
      <c r="BJ523" s="5">
        <f t="shared" si="1001"/>
        <v>91</v>
      </c>
      <c r="BK523" s="5">
        <f t="shared" si="1001"/>
        <v>1985.5</v>
      </c>
      <c r="BL523" s="5">
        <f t="shared" si="1001"/>
        <v>777</v>
      </c>
      <c r="BM523" s="5">
        <f t="shared" si="1001"/>
        <v>60.5</v>
      </c>
      <c r="BN523" s="5">
        <f t="shared" si="1001"/>
        <v>92</v>
      </c>
      <c r="BO523" s="5">
        <f t="shared" si="1001"/>
        <v>57900.5</v>
      </c>
      <c r="BP523" s="5">
        <f t="shared" si="1001"/>
        <v>40292.5</v>
      </c>
      <c r="BQ523" s="5">
        <f t="shared" ref="BQ523" si="1002">SUM(BQ4:BQ519)</f>
        <v>206800</v>
      </c>
      <c r="CK523"/>
      <c r="CL523"/>
      <c r="CM523"/>
      <c r="CN523"/>
      <c r="CO523"/>
      <c r="CP523"/>
      <c r="CQ523"/>
      <c r="CR523"/>
      <c r="CS523"/>
      <c r="CT523"/>
      <c r="DC523" s="69"/>
    </row>
    <row r="524" spans="2:107" x14ac:dyDescent="0.3">
      <c r="D524">
        <f t="shared" ref="D524:AI524" si="1003">IF(D523=MAX($D523:$BB523),D3,0)</f>
        <v>0</v>
      </c>
      <c r="E524">
        <f t="shared" si="1003"/>
        <v>0</v>
      </c>
      <c r="F524">
        <f t="shared" si="1003"/>
        <v>0</v>
      </c>
      <c r="G524">
        <f t="shared" si="1003"/>
        <v>0</v>
      </c>
      <c r="H524" t="str">
        <f t="shared" si="1003"/>
        <v>CALIFORNIA</v>
      </c>
      <c r="I524">
        <f t="shared" si="1003"/>
        <v>0</v>
      </c>
      <c r="J524">
        <f t="shared" si="1003"/>
        <v>0</v>
      </c>
      <c r="K524">
        <f t="shared" si="1003"/>
        <v>0</v>
      </c>
      <c r="L524">
        <f t="shared" si="1003"/>
        <v>0</v>
      </c>
      <c r="M524">
        <f t="shared" si="1003"/>
        <v>0</v>
      </c>
      <c r="N524">
        <f t="shared" si="1003"/>
        <v>0</v>
      </c>
      <c r="O524">
        <f t="shared" si="1003"/>
        <v>0</v>
      </c>
      <c r="P524">
        <f t="shared" si="1003"/>
        <v>0</v>
      </c>
      <c r="Q524">
        <f t="shared" si="1003"/>
        <v>0</v>
      </c>
      <c r="R524">
        <f t="shared" si="1003"/>
        <v>0</v>
      </c>
      <c r="S524">
        <f t="shared" si="1003"/>
        <v>0</v>
      </c>
      <c r="T524">
        <f t="shared" si="1003"/>
        <v>0</v>
      </c>
      <c r="U524">
        <f t="shared" si="1003"/>
        <v>0</v>
      </c>
      <c r="V524">
        <f t="shared" si="1003"/>
        <v>0</v>
      </c>
      <c r="W524">
        <f t="shared" si="1003"/>
        <v>0</v>
      </c>
      <c r="X524">
        <f t="shared" si="1003"/>
        <v>0</v>
      </c>
      <c r="Y524">
        <f t="shared" si="1003"/>
        <v>0</v>
      </c>
      <c r="Z524">
        <f t="shared" si="1003"/>
        <v>0</v>
      </c>
      <c r="AA524">
        <f t="shared" si="1003"/>
        <v>0</v>
      </c>
      <c r="AB524">
        <f t="shared" si="1003"/>
        <v>0</v>
      </c>
      <c r="AC524">
        <f t="shared" si="1003"/>
        <v>0</v>
      </c>
      <c r="AD524">
        <f t="shared" si="1003"/>
        <v>0</v>
      </c>
      <c r="AE524">
        <f t="shared" si="1003"/>
        <v>0</v>
      </c>
      <c r="AF524">
        <f t="shared" si="1003"/>
        <v>0</v>
      </c>
      <c r="AG524">
        <f t="shared" si="1003"/>
        <v>0</v>
      </c>
      <c r="AH524">
        <f t="shared" si="1003"/>
        <v>0</v>
      </c>
      <c r="AI524">
        <f t="shared" si="1003"/>
        <v>0</v>
      </c>
      <c r="AJ524">
        <f t="shared" ref="AJ524:BB524" si="1004">IF(AJ523=MAX($D523:$BB523),AJ3,0)</f>
        <v>0</v>
      </c>
      <c r="AK524">
        <f t="shared" si="1004"/>
        <v>0</v>
      </c>
      <c r="AL524">
        <f t="shared" si="1004"/>
        <v>0</v>
      </c>
      <c r="AM524">
        <f t="shared" si="1004"/>
        <v>0</v>
      </c>
      <c r="AN524">
        <f t="shared" si="1004"/>
        <v>0</v>
      </c>
      <c r="AO524">
        <f t="shared" si="1004"/>
        <v>0</v>
      </c>
      <c r="AP524">
        <f t="shared" si="1004"/>
        <v>0</v>
      </c>
      <c r="AQ524">
        <f t="shared" si="1004"/>
        <v>0</v>
      </c>
      <c r="AR524">
        <f t="shared" si="1004"/>
        <v>0</v>
      </c>
      <c r="AS524">
        <f t="shared" si="1004"/>
        <v>0</v>
      </c>
      <c r="AT524">
        <f t="shared" si="1004"/>
        <v>0</v>
      </c>
      <c r="AU524">
        <f t="shared" si="1004"/>
        <v>0</v>
      </c>
      <c r="AV524">
        <f t="shared" si="1004"/>
        <v>0</v>
      </c>
      <c r="AW524">
        <f t="shared" si="1004"/>
        <v>0</v>
      </c>
      <c r="AX524">
        <f t="shared" si="1004"/>
        <v>0</v>
      </c>
      <c r="AY524">
        <f t="shared" si="1004"/>
        <v>0</v>
      </c>
      <c r="AZ524">
        <f t="shared" si="1004"/>
        <v>0</v>
      </c>
      <c r="BA524">
        <f t="shared" si="1004"/>
        <v>0</v>
      </c>
      <c r="BB524">
        <f t="shared" si="1004"/>
        <v>0</v>
      </c>
      <c r="CK524"/>
      <c r="CL524"/>
      <c r="CM524"/>
      <c r="CN524"/>
      <c r="CO524"/>
      <c r="CP524"/>
      <c r="CQ524"/>
      <c r="CR524"/>
      <c r="CS524"/>
      <c r="CT524"/>
      <c r="DC524" s="69"/>
    </row>
    <row r="525" spans="2:107" x14ac:dyDescent="0.3">
      <c r="DC525" s="69"/>
    </row>
  </sheetData>
  <mergeCells count="2">
    <mergeCell ref="CK1:CL1"/>
    <mergeCell ref="CK2:CL2"/>
  </mergeCells>
  <phoneticPr fontId="0" type="noConversion"/>
  <printOptions horizontalCentered="1" verticalCentered="1"/>
  <pageMargins left="0.25" right="0.25" top="0.25" bottom="0.75" header="0.25" footer="0.5"/>
  <pageSetup scale="85" orientation="portrait" r:id="rId1"/>
  <headerFooter alignWithMargins="0">
    <oddFooter>&amp;L&amp;"Arial,Regular"&amp;11&amp;F&amp;C&amp;"Arial,Regular"&amp;11 2&amp;R&amp;"Arial,Regular"&amp;11&amp;D</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L59"/>
  <sheetViews>
    <sheetView zoomScaleNormal="100" zoomScaleSheetLayoutView="70" workbookViewId="0">
      <selection activeCell="CJ505" sqref="CJ505"/>
    </sheetView>
  </sheetViews>
  <sheetFormatPr defaultColWidth="8.81640625" defaultRowHeight="15.6" x14ac:dyDescent="0.3"/>
  <cols>
    <col min="1" max="1" width="3.81640625" style="46" customWidth="1"/>
    <col min="2" max="2" width="18.90625" style="46" customWidth="1"/>
    <col min="3" max="3" width="9.6328125" style="46" customWidth="1"/>
    <col min="4" max="4" width="12.36328125" style="46" customWidth="1"/>
    <col min="5" max="5" width="10" style="46" customWidth="1"/>
    <col min="6" max="6" width="11" style="46" customWidth="1"/>
    <col min="7" max="7" width="2.81640625" style="46" customWidth="1"/>
    <col min="8" max="8" width="9.08984375" style="46" customWidth="1"/>
    <col min="9" max="9" width="8.81640625" style="46"/>
    <col min="10" max="10" width="10.08984375" style="46" customWidth="1"/>
    <col min="11" max="16384" width="8.81640625" style="46"/>
  </cols>
  <sheetData>
    <row r="1" spans="2:12" ht="9.6" customHeight="1" x14ac:dyDescent="0.3"/>
    <row r="2" spans="2:12" ht="37.5" customHeight="1" x14ac:dyDescent="0.4">
      <c r="B2" s="169" t="s">
        <v>300</v>
      </c>
      <c r="C2" s="153" t="str">
        <f>'From State&amp;Country +Charts'!$C$478</f>
        <v>January</v>
      </c>
      <c r="D2" s="154"/>
      <c r="E2" s="155"/>
      <c r="F2" s="155"/>
      <c r="G2" s="155"/>
      <c r="I2" s="45"/>
      <c r="J2" s="228"/>
      <c r="K2" s="228"/>
      <c r="L2" s="58"/>
    </row>
    <row r="3" spans="2:12" ht="26.25" customHeight="1" x14ac:dyDescent="0.3">
      <c r="B3" s="156" t="s">
        <v>658</v>
      </c>
      <c r="C3" s="156" t="str">
        <f>'OSDR Table'!J16</f>
        <v>4</v>
      </c>
      <c r="D3" s="156" t="str">
        <f>'OSDR Table'!J17</f>
        <v>4</v>
      </c>
      <c r="E3" s="155"/>
      <c r="F3" s="155"/>
      <c r="G3" s="155"/>
    </row>
    <row r="4" spans="2:12" s="59" customFormat="1" ht="39.299999999999997" customHeight="1" x14ac:dyDescent="0.3">
      <c r="B4" s="164" t="s">
        <v>301</v>
      </c>
      <c r="C4" s="164" t="str">
        <f>'OSDR Table'!C4</f>
        <v>2022</v>
      </c>
      <c r="D4" s="164" t="str">
        <f>'OSDR Table'!D4</f>
        <v>2021</v>
      </c>
      <c r="E4" s="157" t="s">
        <v>640</v>
      </c>
      <c r="F4" s="157" t="s">
        <v>323</v>
      </c>
      <c r="G4" s="158"/>
      <c r="H4" s="71"/>
      <c r="L4" s="71"/>
    </row>
    <row r="5" spans="2:12" ht="16.8" x14ac:dyDescent="0.3">
      <c r="B5" s="159" t="s">
        <v>41</v>
      </c>
      <c r="C5" s="170">
        <f>'From State&amp;Country +Charts'!D$478</f>
        <v>59</v>
      </c>
      <c r="D5" s="170">
        <f>'From State&amp;Country +Charts'!D$466</f>
        <v>78</v>
      </c>
      <c r="E5" s="170">
        <f t="shared" ref="E5:E56" si="0">C5-D5</f>
        <v>-19</v>
      </c>
      <c r="F5" s="165">
        <f>IFERROR((E5/D5),1)</f>
        <v>-0.24358974358974358</v>
      </c>
      <c r="G5" s="155"/>
      <c r="I5" s="72"/>
      <c r="L5" s="73"/>
    </row>
    <row r="6" spans="2:12" ht="16.8" x14ac:dyDescent="0.3">
      <c r="B6" s="159" t="s">
        <v>42</v>
      </c>
      <c r="C6" s="170">
        <f>'From State&amp;Country +Charts'!E$478</f>
        <v>211</v>
      </c>
      <c r="D6" s="170">
        <f>'From State&amp;Country +Charts'!E$466</f>
        <v>188</v>
      </c>
      <c r="E6" s="170">
        <f t="shared" si="0"/>
        <v>23</v>
      </c>
      <c r="F6" s="165">
        <f t="shared" ref="F6:F56" si="1">IFERROR((E6/D6),1)</f>
        <v>0.12234042553191489</v>
      </c>
      <c r="G6" s="155"/>
      <c r="I6" s="72"/>
      <c r="L6" s="73"/>
    </row>
    <row r="7" spans="2:12" ht="16.8" x14ac:dyDescent="0.3">
      <c r="B7" s="159" t="s">
        <v>43</v>
      </c>
      <c r="C7" s="170">
        <f>'From State&amp;Country +Charts'!F$478</f>
        <v>544</v>
      </c>
      <c r="D7" s="170">
        <f>'From State&amp;Country +Charts'!F$466</f>
        <v>458</v>
      </c>
      <c r="E7" s="170">
        <f t="shared" si="0"/>
        <v>86</v>
      </c>
      <c r="F7" s="165">
        <f t="shared" si="1"/>
        <v>0.18777292576419213</v>
      </c>
      <c r="G7" s="155"/>
      <c r="I7" s="72"/>
      <c r="L7" s="73"/>
    </row>
    <row r="8" spans="2:12" ht="16.8" x14ac:dyDescent="0.3">
      <c r="B8" s="159" t="s">
        <v>44</v>
      </c>
      <c r="C8" s="170">
        <f>'From State&amp;Country +Charts'!G$478</f>
        <v>48</v>
      </c>
      <c r="D8" s="170">
        <f>'From State&amp;Country +Charts'!G$466</f>
        <v>40</v>
      </c>
      <c r="E8" s="170">
        <f t="shared" si="0"/>
        <v>8</v>
      </c>
      <c r="F8" s="165">
        <f t="shared" si="1"/>
        <v>0.2</v>
      </c>
      <c r="G8" s="155"/>
      <c r="I8" s="72"/>
      <c r="L8" s="73"/>
    </row>
    <row r="9" spans="2:12" ht="16.8" x14ac:dyDescent="0.3">
      <c r="B9" s="159" t="s">
        <v>45</v>
      </c>
      <c r="C9" s="170">
        <f>'From State&amp;Country +Charts'!H$478</f>
        <v>3110</v>
      </c>
      <c r="D9" s="170">
        <f>'From State&amp;Country +Charts'!H$466</f>
        <v>2691</v>
      </c>
      <c r="E9" s="170">
        <f t="shared" si="0"/>
        <v>419</v>
      </c>
      <c r="F9" s="165">
        <f t="shared" si="1"/>
        <v>0.15570419918246006</v>
      </c>
      <c r="G9" s="155"/>
      <c r="I9" s="72"/>
      <c r="L9" s="73"/>
    </row>
    <row r="10" spans="2:12" ht="16.8" x14ac:dyDescent="0.3">
      <c r="B10" s="159" t="s">
        <v>46</v>
      </c>
      <c r="C10" s="170">
        <f>'From State&amp;Country +Charts'!I$478</f>
        <v>443</v>
      </c>
      <c r="D10" s="170">
        <f>'From State&amp;Country +Charts'!I$466</f>
        <v>358</v>
      </c>
      <c r="E10" s="170">
        <f t="shared" si="0"/>
        <v>85</v>
      </c>
      <c r="F10" s="165">
        <f t="shared" si="1"/>
        <v>0.23743016759776536</v>
      </c>
      <c r="G10" s="155"/>
      <c r="I10" s="72"/>
      <c r="L10" s="73"/>
    </row>
    <row r="11" spans="2:12" ht="16.8" x14ac:dyDescent="0.3">
      <c r="B11" s="159" t="s">
        <v>47</v>
      </c>
      <c r="C11" s="170">
        <f>'From State&amp;Country +Charts'!J$478</f>
        <v>59</v>
      </c>
      <c r="D11" s="170">
        <f>'From State&amp;Country +Charts'!J$466</f>
        <v>48</v>
      </c>
      <c r="E11" s="170">
        <f t="shared" si="0"/>
        <v>11</v>
      </c>
      <c r="F11" s="165">
        <f t="shared" si="1"/>
        <v>0.22916666666666666</v>
      </c>
      <c r="G11" s="155"/>
      <c r="I11" s="72"/>
      <c r="L11" s="73"/>
    </row>
    <row r="12" spans="2:12" ht="16.8" x14ac:dyDescent="0.3">
      <c r="B12" s="159" t="s">
        <v>48</v>
      </c>
      <c r="C12" s="170">
        <f>'From State&amp;Country +Charts'!K$478</f>
        <v>24</v>
      </c>
      <c r="D12" s="170">
        <f>'From State&amp;Country +Charts'!K$466</f>
        <v>9</v>
      </c>
      <c r="E12" s="170">
        <f t="shared" si="0"/>
        <v>15</v>
      </c>
      <c r="F12" s="165">
        <f t="shared" si="1"/>
        <v>1.6666666666666667</v>
      </c>
      <c r="G12" s="155"/>
      <c r="I12" s="72"/>
      <c r="L12" s="73"/>
    </row>
    <row r="13" spans="2:12" ht="16.8" x14ac:dyDescent="0.3">
      <c r="B13" s="159" t="s">
        <v>49</v>
      </c>
      <c r="C13" s="170">
        <f>'From State&amp;Country +Charts'!L$478</f>
        <v>537</v>
      </c>
      <c r="D13" s="170">
        <f>'From State&amp;Country +Charts'!L$466</f>
        <v>449</v>
      </c>
      <c r="E13" s="170">
        <f t="shared" si="0"/>
        <v>88</v>
      </c>
      <c r="F13" s="165">
        <f t="shared" si="1"/>
        <v>0.19599109131403117</v>
      </c>
      <c r="G13" s="155"/>
      <c r="I13" s="72"/>
      <c r="L13" s="73"/>
    </row>
    <row r="14" spans="2:12" ht="16.8" x14ac:dyDescent="0.3">
      <c r="B14" s="159" t="s">
        <v>50</v>
      </c>
      <c r="C14" s="170">
        <f>'From State&amp;Country +Charts'!M$478</f>
        <v>248</v>
      </c>
      <c r="D14" s="170">
        <f>'From State&amp;Country +Charts'!M$466</f>
        <v>197</v>
      </c>
      <c r="E14" s="170">
        <f t="shared" si="0"/>
        <v>51</v>
      </c>
      <c r="F14" s="165">
        <f t="shared" si="1"/>
        <v>0.25888324873096447</v>
      </c>
      <c r="G14" s="155"/>
      <c r="I14" s="72"/>
      <c r="L14" s="73"/>
    </row>
    <row r="15" spans="2:12" ht="16.8" x14ac:dyDescent="0.3">
      <c r="B15" s="159" t="s">
        <v>51</v>
      </c>
      <c r="C15" s="170">
        <f>'From State&amp;Country +Charts'!N$478</f>
        <v>217</v>
      </c>
      <c r="D15" s="170">
        <f>'From State&amp;Country +Charts'!N$466</f>
        <v>194</v>
      </c>
      <c r="E15" s="170">
        <f t="shared" si="0"/>
        <v>23</v>
      </c>
      <c r="F15" s="165">
        <f t="shared" si="1"/>
        <v>0.11855670103092783</v>
      </c>
      <c r="G15" s="155"/>
      <c r="I15" s="72"/>
      <c r="L15" s="73"/>
    </row>
    <row r="16" spans="2:12" ht="16.8" x14ac:dyDescent="0.3">
      <c r="B16" s="159" t="s">
        <v>52</v>
      </c>
      <c r="C16" s="170">
        <f>'From State&amp;Country +Charts'!O$478</f>
        <v>473</v>
      </c>
      <c r="D16" s="170">
        <f>'From State&amp;Country +Charts'!O$466</f>
        <v>419</v>
      </c>
      <c r="E16" s="170">
        <f t="shared" si="0"/>
        <v>54</v>
      </c>
      <c r="F16" s="165">
        <f t="shared" si="1"/>
        <v>0.12887828162291171</v>
      </c>
      <c r="G16" s="155"/>
      <c r="I16" s="72"/>
      <c r="L16" s="73"/>
    </row>
    <row r="17" spans="2:12" ht="16.8" x14ac:dyDescent="0.3">
      <c r="B17" s="159" t="s">
        <v>53</v>
      </c>
      <c r="C17" s="170">
        <f>'From State&amp;Country +Charts'!P$478</f>
        <v>302</v>
      </c>
      <c r="D17" s="170">
        <f>'From State&amp;Country +Charts'!P$466</f>
        <v>244</v>
      </c>
      <c r="E17" s="170">
        <f t="shared" si="0"/>
        <v>58</v>
      </c>
      <c r="F17" s="165">
        <f t="shared" si="1"/>
        <v>0.23770491803278687</v>
      </c>
      <c r="G17" s="155"/>
      <c r="I17" s="72"/>
      <c r="L17" s="73"/>
    </row>
    <row r="18" spans="2:12" ht="16.8" x14ac:dyDescent="0.3">
      <c r="B18" s="159" t="s">
        <v>54</v>
      </c>
      <c r="C18" s="170">
        <f>'From State&amp;Country +Charts'!Q$478</f>
        <v>98</v>
      </c>
      <c r="D18" s="170">
        <f>'From State&amp;Country +Charts'!Q$466</f>
        <v>84</v>
      </c>
      <c r="E18" s="170">
        <f t="shared" si="0"/>
        <v>14</v>
      </c>
      <c r="F18" s="165">
        <f t="shared" si="1"/>
        <v>0.16666666666666666</v>
      </c>
      <c r="G18" s="155"/>
      <c r="I18" s="72"/>
      <c r="L18" s="73"/>
    </row>
    <row r="19" spans="2:12" ht="16.8" x14ac:dyDescent="0.3">
      <c r="B19" s="159" t="s">
        <v>55</v>
      </c>
      <c r="C19" s="170">
        <f>'From State&amp;Country +Charts'!R$478</f>
        <v>70</v>
      </c>
      <c r="D19" s="170">
        <f>'From State&amp;Country +Charts'!R$466</f>
        <v>60</v>
      </c>
      <c r="E19" s="170">
        <f t="shared" si="0"/>
        <v>10</v>
      </c>
      <c r="F19" s="165">
        <f t="shared" si="1"/>
        <v>0.16666666666666666</v>
      </c>
      <c r="G19" s="155"/>
      <c r="I19" s="72"/>
      <c r="L19" s="73"/>
    </row>
    <row r="20" spans="2:12" ht="16.8" x14ac:dyDescent="0.3">
      <c r="B20" s="159" t="s">
        <v>56</v>
      </c>
      <c r="C20" s="170">
        <f>'From State&amp;Country +Charts'!S$478</f>
        <v>70</v>
      </c>
      <c r="D20" s="170">
        <f>'From State&amp;Country +Charts'!S$466</f>
        <v>73</v>
      </c>
      <c r="E20" s="170">
        <f t="shared" si="0"/>
        <v>-3</v>
      </c>
      <c r="F20" s="165">
        <f t="shared" si="1"/>
        <v>-4.1095890410958902E-2</v>
      </c>
      <c r="G20" s="155"/>
      <c r="I20" s="72"/>
      <c r="L20" s="73"/>
    </row>
    <row r="21" spans="2:12" ht="16.8" x14ac:dyDescent="0.3">
      <c r="B21" s="159" t="s">
        <v>57</v>
      </c>
      <c r="C21" s="170">
        <f>'From State&amp;Country +Charts'!T$478</f>
        <v>56</v>
      </c>
      <c r="D21" s="170">
        <f>'From State&amp;Country +Charts'!T$466</f>
        <v>41</v>
      </c>
      <c r="E21" s="170">
        <f t="shared" si="0"/>
        <v>15</v>
      </c>
      <c r="F21" s="165">
        <f t="shared" si="1"/>
        <v>0.36585365853658536</v>
      </c>
      <c r="G21" s="155"/>
      <c r="I21" s="72"/>
      <c r="L21" s="73"/>
    </row>
    <row r="22" spans="2:12" ht="16.8" x14ac:dyDescent="0.3">
      <c r="B22" s="159" t="s">
        <v>58</v>
      </c>
      <c r="C22" s="170">
        <f>'From State&amp;Country +Charts'!U$478</f>
        <v>82</v>
      </c>
      <c r="D22" s="170">
        <f>'From State&amp;Country +Charts'!U$466</f>
        <v>60</v>
      </c>
      <c r="E22" s="170">
        <f t="shared" si="0"/>
        <v>22</v>
      </c>
      <c r="F22" s="165">
        <f t="shared" si="1"/>
        <v>0.36666666666666664</v>
      </c>
      <c r="G22" s="155"/>
      <c r="I22" s="72"/>
      <c r="L22" s="73"/>
    </row>
    <row r="23" spans="2:12" ht="16.8" x14ac:dyDescent="0.3">
      <c r="B23" s="159" t="s">
        <v>59</v>
      </c>
      <c r="C23" s="170">
        <f>'From State&amp;Country +Charts'!V$478</f>
        <v>22</v>
      </c>
      <c r="D23" s="170">
        <f>'From State&amp;Country +Charts'!V$466</f>
        <v>15</v>
      </c>
      <c r="E23" s="170">
        <f t="shared" si="0"/>
        <v>7</v>
      </c>
      <c r="F23" s="165">
        <f t="shared" si="1"/>
        <v>0.46666666666666667</v>
      </c>
      <c r="G23" s="155"/>
      <c r="I23" s="72"/>
      <c r="L23" s="73"/>
    </row>
    <row r="24" spans="2:12" ht="16.8" x14ac:dyDescent="0.3">
      <c r="B24" s="159" t="s">
        <v>60</v>
      </c>
      <c r="C24" s="170">
        <f>'From State&amp;Country +Charts'!W$478</f>
        <v>145</v>
      </c>
      <c r="D24" s="170">
        <f>'From State&amp;Country +Charts'!W$466</f>
        <v>91</v>
      </c>
      <c r="E24" s="170">
        <f t="shared" si="0"/>
        <v>54</v>
      </c>
      <c r="F24" s="165">
        <f t="shared" si="1"/>
        <v>0.59340659340659341</v>
      </c>
      <c r="G24" s="155"/>
      <c r="I24" s="72"/>
      <c r="L24" s="73"/>
    </row>
    <row r="25" spans="2:12" ht="16.8" x14ac:dyDescent="0.3">
      <c r="B25" s="159" t="s">
        <v>61</v>
      </c>
      <c r="C25" s="170">
        <f>'From State&amp;Country +Charts'!X$478</f>
        <v>178</v>
      </c>
      <c r="D25" s="170">
        <f>'From State&amp;Country +Charts'!X$466</f>
        <v>136</v>
      </c>
      <c r="E25" s="170">
        <f t="shared" si="0"/>
        <v>42</v>
      </c>
      <c r="F25" s="165">
        <f t="shared" si="1"/>
        <v>0.30882352941176472</v>
      </c>
      <c r="G25" s="155"/>
      <c r="I25" s="72"/>
      <c r="L25" s="73"/>
    </row>
    <row r="26" spans="2:12" ht="16.8" x14ac:dyDescent="0.3">
      <c r="B26" s="159" t="s">
        <v>62</v>
      </c>
      <c r="C26" s="170">
        <f>'From State&amp;Country +Charts'!Y$478</f>
        <v>190</v>
      </c>
      <c r="D26" s="170">
        <f>'From State&amp;Country +Charts'!Y$466</f>
        <v>174</v>
      </c>
      <c r="E26" s="170">
        <f t="shared" si="0"/>
        <v>16</v>
      </c>
      <c r="F26" s="165">
        <f t="shared" si="1"/>
        <v>9.1954022988505746E-2</v>
      </c>
      <c r="G26" s="155"/>
      <c r="I26" s="72"/>
      <c r="L26" s="73"/>
    </row>
    <row r="27" spans="2:12" ht="16.8" x14ac:dyDescent="0.3">
      <c r="B27" s="159" t="s">
        <v>63</v>
      </c>
      <c r="C27" s="170">
        <f>'From State&amp;Country +Charts'!Z$478</f>
        <v>151</v>
      </c>
      <c r="D27" s="170">
        <f>'From State&amp;Country +Charts'!Z$466</f>
        <v>127</v>
      </c>
      <c r="E27" s="170">
        <f t="shared" si="0"/>
        <v>24</v>
      </c>
      <c r="F27" s="165">
        <f t="shared" si="1"/>
        <v>0.1889763779527559</v>
      </c>
      <c r="G27" s="155"/>
      <c r="I27" s="72"/>
      <c r="L27" s="73"/>
    </row>
    <row r="28" spans="2:12" ht="16.8" x14ac:dyDescent="0.3">
      <c r="B28" s="159" t="s">
        <v>64</v>
      </c>
      <c r="C28" s="170">
        <f>'From State&amp;Country +Charts'!AA$478</f>
        <v>35</v>
      </c>
      <c r="D28" s="170">
        <f>'From State&amp;Country +Charts'!AA$466</f>
        <v>28</v>
      </c>
      <c r="E28" s="170">
        <f t="shared" si="0"/>
        <v>7</v>
      </c>
      <c r="F28" s="165">
        <f t="shared" si="1"/>
        <v>0.25</v>
      </c>
      <c r="G28" s="155"/>
      <c r="I28" s="72"/>
      <c r="L28" s="73"/>
    </row>
    <row r="29" spans="2:12" ht="16.8" x14ac:dyDescent="0.3">
      <c r="B29" s="159" t="s">
        <v>65</v>
      </c>
      <c r="C29" s="170">
        <f>'From State&amp;Country +Charts'!AB$478</f>
        <v>134</v>
      </c>
      <c r="D29" s="170">
        <f>'From State&amp;Country +Charts'!AB$466</f>
        <v>112</v>
      </c>
      <c r="E29" s="170">
        <f t="shared" si="0"/>
        <v>22</v>
      </c>
      <c r="F29" s="165">
        <f t="shared" si="1"/>
        <v>0.19642857142857142</v>
      </c>
      <c r="G29" s="155"/>
      <c r="I29" s="72"/>
      <c r="L29" s="73"/>
    </row>
    <row r="30" spans="2:12" ht="16.8" x14ac:dyDescent="0.3">
      <c r="B30" s="159" t="s">
        <v>66</v>
      </c>
      <c r="C30" s="170">
        <f>'From State&amp;Country +Charts'!AC$478</f>
        <v>174</v>
      </c>
      <c r="D30" s="170">
        <f>'From State&amp;Country +Charts'!AC$466</f>
        <v>168</v>
      </c>
      <c r="E30" s="170">
        <f t="shared" si="0"/>
        <v>6</v>
      </c>
      <c r="F30" s="165">
        <f t="shared" si="1"/>
        <v>3.5714285714285712E-2</v>
      </c>
      <c r="G30" s="155"/>
      <c r="I30" s="72"/>
      <c r="L30" s="73"/>
    </row>
    <row r="31" spans="2:12" ht="16.8" x14ac:dyDescent="0.3">
      <c r="B31" s="159" t="s">
        <v>67</v>
      </c>
      <c r="C31" s="170">
        <f>'From State&amp;Country +Charts'!AD$478</f>
        <v>65</v>
      </c>
      <c r="D31" s="170">
        <f>'From State&amp;Country +Charts'!AD$466</f>
        <v>48</v>
      </c>
      <c r="E31" s="170">
        <f t="shared" si="0"/>
        <v>17</v>
      </c>
      <c r="F31" s="165">
        <f t="shared" si="1"/>
        <v>0.35416666666666669</v>
      </c>
      <c r="G31" s="155"/>
      <c r="I31" s="72"/>
      <c r="L31" s="73"/>
    </row>
    <row r="32" spans="2:12" ht="16.8" x14ac:dyDescent="0.3">
      <c r="B32" s="159" t="s">
        <v>68</v>
      </c>
      <c r="C32" s="170">
        <f>'From State&amp;Country +Charts'!AE$478</f>
        <v>307</v>
      </c>
      <c r="D32" s="170">
        <f>'From State&amp;Country +Charts'!AE$466</f>
        <v>254</v>
      </c>
      <c r="E32" s="170">
        <f t="shared" si="0"/>
        <v>53</v>
      </c>
      <c r="F32" s="165">
        <f t="shared" si="1"/>
        <v>0.20866141732283464</v>
      </c>
      <c r="G32" s="155"/>
      <c r="I32" s="72"/>
      <c r="L32" s="73"/>
    </row>
    <row r="33" spans="2:12" ht="16.8" x14ac:dyDescent="0.3">
      <c r="B33" s="159" t="s">
        <v>69</v>
      </c>
      <c r="C33" s="170">
        <f>'From State&amp;Country +Charts'!AF$478</f>
        <v>27</v>
      </c>
      <c r="D33" s="170">
        <f>'From State&amp;Country +Charts'!AF$466</f>
        <v>20</v>
      </c>
      <c r="E33" s="170">
        <f t="shared" si="0"/>
        <v>7</v>
      </c>
      <c r="F33" s="165">
        <f t="shared" si="1"/>
        <v>0.35</v>
      </c>
      <c r="G33" s="155"/>
      <c r="I33" s="72"/>
      <c r="L33" s="73"/>
    </row>
    <row r="34" spans="2:12" ht="16.8" x14ac:dyDescent="0.3">
      <c r="B34" s="159" t="s">
        <v>70</v>
      </c>
      <c r="C34" s="170">
        <f>'From State&amp;Country +Charts'!AG$478</f>
        <v>134</v>
      </c>
      <c r="D34" s="170">
        <f>'From State&amp;Country +Charts'!AG$466</f>
        <v>114</v>
      </c>
      <c r="E34" s="170">
        <f t="shared" si="0"/>
        <v>20</v>
      </c>
      <c r="F34" s="165">
        <f t="shared" si="1"/>
        <v>0.17543859649122806</v>
      </c>
      <c r="G34" s="155"/>
      <c r="I34" s="72"/>
      <c r="L34" s="73"/>
    </row>
    <row r="35" spans="2:12" ht="16.8" x14ac:dyDescent="0.3">
      <c r="B35" s="159" t="s">
        <v>71</v>
      </c>
      <c r="C35" s="170">
        <f>'From State&amp;Country +Charts'!AH$478</f>
        <v>93</v>
      </c>
      <c r="D35" s="170">
        <f>'From State&amp;Country +Charts'!AH$466</f>
        <v>64</v>
      </c>
      <c r="E35" s="170">
        <f t="shared" si="0"/>
        <v>29</v>
      </c>
      <c r="F35" s="165">
        <f t="shared" si="1"/>
        <v>0.453125</v>
      </c>
      <c r="G35" s="155"/>
      <c r="I35" s="72"/>
      <c r="L35" s="73"/>
    </row>
    <row r="36" spans="2:12" ht="16.8" x14ac:dyDescent="0.3">
      <c r="B36" s="159" t="s">
        <v>72</v>
      </c>
      <c r="C36" s="170">
        <f>'From State&amp;Country +Charts'!AI$478</f>
        <v>327</v>
      </c>
      <c r="D36" s="170">
        <f>'From State&amp;Country +Charts'!AI$466</f>
        <v>292</v>
      </c>
      <c r="E36" s="170">
        <f t="shared" si="0"/>
        <v>35</v>
      </c>
      <c r="F36" s="165">
        <f t="shared" si="1"/>
        <v>0.11986301369863013</v>
      </c>
      <c r="G36" s="155"/>
      <c r="I36" s="72"/>
      <c r="L36" s="73"/>
    </row>
    <row r="37" spans="2:12" ht="16.8" x14ac:dyDescent="0.3">
      <c r="B37" s="159" t="s">
        <v>73</v>
      </c>
      <c r="C37" s="170">
        <f>'From State&amp;Country +Charts'!AJ$478</f>
        <v>201</v>
      </c>
      <c r="D37" s="170">
        <f>'From State&amp;Country +Charts'!AJ$466</f>
        <v>232</v>
      </c>
      <c r="E37" s="170">
        <f t="shared" si="0"/>
        <v>-31</v>
      </c>
      <c r="F37" s="165">
        <f t="shared" si="1"/>
        <v>-0.1336206896551724</v>
      </c>
      <c r="G37" s="155"/>
      <c r="I37" s="72"/>
      <c r="L37" s="73"/>
    </row>
    <row r="38" spans="2:12" ht="16.8" x14ac:dyDescent="0.3">
      <c r="B38" s="159" t="s">
        <v>74</v>
      </c>
      <c r="C38" s="170">
        <f>'From State&amp;Country +Charts'!AK$478</f>
        <v>52</v>
      </c>
      <c r="D38" s="170">
        <f>'From State&amp;Country +Charts'!AK$466</f>
        <v>35</v>
      </c>
      <c r="E38" s="170">
        <f t="shared" si="0"/>
        <v>17</v>
      </c>
      <c r="F38" s="165">
        <f t="shared" si="1"/>
        <v>0.48571428571428571</v>
      </c>
      <c r="G38" s="155"/>
      <c r="I38" s="72"/>
      <c r="L38" s="73"/>
    </row>
    <row r="39" spans="2:12" ht="16.8" x14ac:dyDescent="0.3">
      <c r="B39" s="159" t="s">
        <v>75</v>
      </c>
      <c r="C39" s="170">
        <f>'From State&amp;Country +Charts'!AL$478</f>
        <v>167</v>
      </c>
      <c r="D39" s="170">
        <f>'From State&amp;Country +Charts'!AL$466</f>
        <v>119</v>
      </c>
      <c r="E39" s="170">
        <f t="shared" si="0"/>
        <v>48</v>
      </c>
      <c r="F39" s="165">
        <f t="shared" si="1"/>
        <v>0.40336134453781514</v>
      </c>
      <c r="G39" s="155"/>
      <c r="I39" s="72"/>
      <c r="L39" s="73"/>
    </row>
    <row r="40" spans="2:12" ht="16.8" x14ac:dyDescent="0.3">
      <c r="B40" s="159" t="s">
        <v>76</v>
      </c>
      <c r="C40" s="170">
        <f>'From State&amp;Country +Charts'!AM$478</f>
        <v>80</v>
      </c>
      <c r="D40" s="170">
        <f>'From State&amp;Country +Charts'!AM$466</f>
        <v>73</v>
      </c>
      <c r="E40" s="170">
        <f t="shared" si="0"/>
        <v>7</v>
      </c>
      <c r="F40" s="165">
        <f t="shared" si="1"/>
        <v>9.5890410958904104E-2</v>
      </c>
      <c r="G40" s="155"/>
      <c r="I40" s="72"/>
      <c r="L40" s="73"/>
    </row>
    <row r="41" spans="2:12" ht="16.8" x14ac:dyDescent="0.3">
      <c r="B41" s="159" t="s">
        <v>77</v>
      </c>
      <c r="C41" s="170">
        <f>'From State&amp;Country +Charts'!AN$478</f>
        <v>1547</v>
      </c>
      <c r="D41" s="170">
        <f>'From State&amp;Country +Charts'!AN$466</f>
        <v>1473</v>
      </c>
      <c r="E41" s="170">
        <f t="shared" si="0"/>
        <v>74</v>
      </c>
      <c r="F41" s="165">
        <f t="shared" si="1"/>
        <v>5.0237610319076711E-2</v>
      </c>
      <c r="G41" s="155"/>
      <c r="I41" s="72"/>
      <c r="L41" s="73"/>
    </row>
    <row r="42" spans="2:12" ht="16.8" x14ac:dyDescent="0.3">
      <c r="B42" s="159" t="s">
        <v>78</v>
      </c>
      <c r="C42" s="170">
        <f>'From State&amp;Country +Charts'!AO$478</f>
        <v>205</v>
      </c>
      <c r="D42" s="170">
        <f>'From State&amp;Country +Charts'!AO$466</f>
        <v>185</v>
      </c>
      <c r="E42" s="170">
        <f t="shared" si="0"/>
        <v>20</v>
      </c>
      <c r="F42" s="165">
        <f t="shared" si="1"/>
        <v>0.10810810810810811</v>
      </c>
      <c r="G42" s="155"/>
      <c r="I42" s="72"/>
      <c r="L42" s="73"/>
    </row>
    <row r="43" spans="2:12" ht="16.8" x14ac:dyDescent="0.3">
      <c r="B43" s="159" t="s">
        <v>79</v>
      </c>
      <c r="C43" s="170">
        <f>'From State&amp;Country +Charts'!AP$478</f>
        <v>16</v>
      </c>
      <c r="D43" s="170">
        <f>'From State&amp;Country +Charts'!AP$466</f>
        <v>11</v>
      </c>
      <c r="E43" s="170">
        <f t="shared" si="0"/>
        <v>5</v>
      </c>
      <c r="F43" s="165">
        <f t="shared" si="1"/>
        <v>0.45454545454545453</v>
      </c>
      <c r="G43" s="155"/>
      <c r="I43" s="72"/>
      <c r="L43" s="73"/>
    </row>
    <row r="44" spans="2:12" ht="16.8" x14ac:dyDescent="0.3">
      <c r="B44" s="159" t="s">
        <v>80</v>
      </c>
      <c r="C44" s="170">
        <f>'From State&amp;Country +Charts'!AQ$478</f>
        <v>91</v>
      </c>
      <c r="D44" s="170">
        <f>'From State&amp;Country +Charts'!AQ$466</f>
        <v>73</v>
      </c>
      <c r="E44" s="170">
        <f t="shared" si="0"/>
        <v>18</v>
      </c>
      <c r="F44" s="165">
        <f t="shared" si="1"/>
        <v>0.24657534246575341</v>
      </c>
      <c r="G44" s="155"/>
      <c r="I44" s="72"/>
      <c r="L44" s="73"/>
    </row>
    <row r="45" spans="2:12" ht="16.8" x14ac:dyDescent="0.3">
      <c r="B45" s="159" t="s">
        <v>81</v>
      </c>
      <c r="C45" s="170">
        <f>'From State&amp;Country +Charts'!AR$478</f>
        <v>34</v>
      </c>
      <c r="D45" s="170">
        <f>'From State&amp;Country +Charts'!AR$466</f>
        <v>22</v>
      </c>
      <c r="E45" s="170">
        <f t="shared" si="0"/>
        <v>12</v>
      </c>
      <c r="F45" s="165">
        <f t="shared" si="1"/>
        <v>0.54545454545454541</v>
      </c>
      <c r="G45" s="155"/>
      <c r="I45" s="72"/>
      <c r="L45" s="73"/>
    </row>
    <row r="46" spans="2:12" ht="16.8" x14ac:dyDescent="0.3">
      <c r="B46" s="159" t="s">
        <v>82</v>
      </c>
      <c r="C46" s="170">
        <f>'From State&amp;Country +Charts'!AS$478</f>
        <v>140</v>
      </c>
      <c r="D46" s="170">
        <f>'From State&amp;Country +Charts'!AS$466</f>
        <v>95</v>
      </c>
      <c r="E46" s="170">
        <f t="shared" si="0"/>
        <v>45</v>
      </c>
      <c r="F46" s="165">
        <f t="shared" si="1"/>
        <v>0.47368421052631576</v>
      </c>
      <c r="G46" s="155"/>
      <c r="I46" s="72"/>
      <c r="L46" s="73"/>
    </row>
    <row r="47" spans="2:12" ht="16.8" x14ac:dyDescent="0.3">
      <c r="B47" s="159" t="s">
        <v>83</v>
      </c>
      <c r="C47" s="170">
        <f>'From State&amp;Country +Charts'!AT$478</f>
        <v>794</v>
      </c>
      <c r="D47" s="170">
        <f>'From State&amp;Country +Charts'!AT$466</f>
        <v>587</v>
      </c>
      <c r="E47" s="170">
        <f t="shared" si="0"/>
        <v>207</v>
      </c>
      <c r="F47" s="165">
        <f t="shared" si="1"/>
        <v>0.35264054514480409</v>
      </c>
      <c r="G47" s="155"/>
      <c r="I47" s="72"/>
      <c r="L47" s="73"/>
    </row>
    <row r="48" spans="2:12" ht="16.8" x14ac:dyDescent="0.3">
      <c r="B48" s="159" t="s">
        <v>84</v>
      </c>
      <c r="C48" s="170">
        <f>'From State&amp;Country +Charts'!AU$478</f>
        <v>228</v>
      </c>
      <c r="D48" s="170">
        <f>'From State&amp;Country +Charts'!AU$466</f>
        <v>199</v>
      </c>
      <c r="E48" s="170">
        <f t="shared" si="0"/>
        <v>29</v>
      </c>
      <c r="F48" s="165">
        <f t="shared" si="1"/>
        <v>0.14572864321608039</v>
      </c>
      <c r="G48" s="155"/>
      <c r="I48" s="72"/>
      <c r="L48" s="73"/>
    </row>
    <row r="49" spans="2:12" ht="16.8" x14ac:dyDescent="0.3">
      <c r="B49" s="159" t="s">
        <v>85</v>
      </c>
      <c r="C49" s="170">
        <f>'From State&amp;Country +Charts'!AV$478</f>
        <v>11</v>
      </c>
      <c r="D49" s="170">
        <f>'From State&amp;Country +Charts'!AV$466</f>
        <v>14</v>
      </c>
      <c r="E49" s="170">
        <f t="shared" si="0"/>
        <v>-3</v>
      </c>
      <c r="F49" s="165">
        <f t="shared" si="1"/>
        <v>-0.21428571428571427</v>
      </c>
      <c r="G49" s="155"/>
      <c r="I49" s="72"/>
      <c r="L49" s="73"/>
    </row>
    <row r="50" spans="2:12" ht="16.8" x14ac:dyDescent="0.3">
      <c r="B50" s="159" t="s">
        <v>86</v>
      </c>
      <c r="C50" s="170">
        <f>'From State&amp;Country +Charts'!AW$478</f>
        <v>248</v>
      </c>
      <c r="D50" s="170">
        <f>'From State&amp;Country +Charts'!AW$466</f>
        <v>196</v>
      </c>
      <c r="E50" s="170">
        <f t="shared" si="0"/>
        <v>52</v>
      </c>
      <c r="F50" s="165">
        <f t="shared" si="1"/>
        <v>0.26530612244897961</v>
      </c>
      <c r="G50" s="155"/>
      <c r="I50" s="72"/>
      <c r="L50" s="73"/>
    </row>
    <row r="51" spans="2:12" ht="16.8" x14ac:dyDescent="0.3">
      <c r="B51" s="159" t="s">
        <v>87</v>
      </c>
      <c r="C51" s="170">
        <f>'From State&amp;Country +Charts'!AX$478</f>
        <v>0</v>
      </c>
      <c r="D51" s="170">
        <f>'From State&amp;Country +Charts'!AX$466</f>
        <v>0</v>
      </c>
      <c r="E51" s="170">
        <f t="shared" si="0"/>
        <v>0</v>
      </c>
      <c r="F51" s="165">
        <f>IFERROR((E51/D51),0)</f>
        <v>0</v>
      </c>
      <c r="G51" s="155"/>
      <c r="I51" s="72"/>
      <c r="L51" s="73"/>
    </row>
    <row r="52" spans="2:12" ht="16.8" x14ac:dyDescent="0.3">
      <c r="B52" s="159" t="s">
        <v>88</v>
      </c>
      <c r="C52" s="170">
        <f>'From State&amp;Country +Charts'!AY$478</f>
        <v>15</v>
      </c>
      <c r="D52" s="170">
        <f>'From State&amp;Country +Charts'!AY$466</f>
        <v>14</v>
      </c>
      <c r="E52" s="170">
        <f t="shared" si="0"/>
        <v>1</v>
      </c>
      <c r="F52" s="165">
        <f t="shared" si="1"/>
        <v>7.1428571428571425E-2</v>
      </c>
      <c r="G52" s="155"/>
      <c r="I52" s="72"/>
      <c r="L52" s="73"/>
    </row>
    <row r="53" spans="2:12" ht="16.8" x14ac:dyDescent="0.3">
      <c r="B53" s="159" t="s">
        <v>89</v>
      </c>
      <c r="C53" s="170">
        <f>'From State&amp;Country +Charts'!AZ$478</f>
        <v>104</v>
      </c>
      <c r="D53" s="170">
        <f>'From State&amp;Country +Charts'!AZ$466</f>
        <v>100</v>
      </c>
      <c r="E53" s="170">
        <f t="shared" si="0"/>
        <v>4</v>
      </c>
      <c r="F53" s="165">
        <f t="shared" si="1"/>
        <v>0.04</v>
      </c>
      <c r="G53" s="155"/>
      <c r="I53" s="72"/>
      <c r="L53" s="73"/>
    </row>
    <row r="54" spans="2:12" ht="16.8" x14ac:dyDescent="0.3">
      <c r="B54" s="159" t="s">
        <v>90</v>
      </c>
      <c r="C54" s="170">
        <f>'From State&amp;Country +Charts'!BA$478</f>
        <v>38</v>
      </c>
      <c r="D54" s="170">
        <f>'From State&amp;Country +Charts'!BA$466</f>
        <v>40</v>
      </c>
      <c r="E54" s="170">
        <f t="shared" si="0"/>
        <v>-2</v>
      </c>
      <c r="F54" s="165">
        <f t="shared" si="1"/>
        <v>-0.05</v>
      </c>
      <c r="G54" s="155"/>
      <c r="I54" s="72"/>
      <c r="L54" s="73"/>
    </row>
    <row r="55" spans="2:12" ht="16.8" x14ac:dyDescent="0.3">
      <c r="B55" s="159" t="s">
        <v>302</v>
      </c>
      <c r="C55" s="170">
        <f>'From State&amp;Country +Charts'!BB$478</f>
        <v>49</v>
      </c>
      <c r="D55" s="170">
        <f>'From State&amp;Country +Charts'!BB$466</f>
        <v>29</v>
      </c>
      <c r="E55" s="170">
        <f t="shared" si="0"/>
        <v>20</v>
      </c>
      <c r="F55" s="165">
        <f t="shared" si="1"/>
        <v>0.68965517241379315</v>
      </c>
      <c r="G55" s="155"/>
      <c r="I55" s="72"/>
      <c r="L55" s="73"/>
    </row>
    <row r="56" spans="2:12" ht="17.399999999999999" thickBot="1" x14ac:dyDescent="0.35">
      <c r="B56" s="160" t="s">
        <v>634</v>
      </c>
      <c r="C56" s="171">
        <f>SUM('From State&amp;Country +Charts'!$BO$478:$BQ$478)</f>
        <v>1086</v>
      </c>
      <c r="D56" s="171">
        <f>SUM('From State&amp;Country +Charts'!$BO$466:$BQ$466)</f>
        <v>584</v>
      </c>
      <c r="E56" s="171">
        <f t="shared" si="0"/>
        <v>502</v>
      </c>
      <c r="F56" s="166">
        <f t="shared" si="1"/>
        <v>0.8595890410958904</v>
      </c>
      <c r="G56" s="155"/>
      <c r="I56" s="72"/>
      <c r="L56" s="73"/>
    </row>
    <row r="57" spans="2:12" s="59" customFormat="1" ht="18" thickTop="1" x14ac:dyDescent="0.3">
      <c r="B57" s="172" t="s">
        <v>0</v>
      </c>
      <c r="C57" s="167">
        <f>SUM(C5:C56)</f>
        <v>13739</v>
      </c>
      <c r="D57" s="167">
        <f>SUM(D5:D56)</f>
        <v>11415</v>
      </c>
      <c r="E57" s="167">
        <f>SUM(E5:E56)</f>
        <v>2324</v>
      </c>
      <c r="F57" s="168">
        <f>IFERROR((E57/D57),1)</f>
        <v>0.20359176522120018</v>
      </c>
      <c r="G57" s="161"/>
      <c r="I57" s="60"/>
      <c r="L57" s="61"/>
    </row>
    <row r="58" spans="2:12" ht="3.9" customHeight="1" x14ac:dyDescent="0.3">
      <c r="B58" s="162"/>
      <c r="C58" s="162"/>
      <c r="D58" s="162"/>
      <c r="E58" s="162"/>
      <c r="F58" s="162"/>
      <c r="G58" s="163"/>
    </row>
    <row r="59" spans="2:12" ht="58.65" customHeight="1" x14ac:dyDescent="0.3">
      <c r="B59"/>
      <c r="C59"/>
      <c r="D59"/>
      <c r="E59"/>
      <c r="F59"/>
    </row>
  </sheetData>
  <mergeCells count="1">
    <mergeCell ref="J2:K2"/>
  </mergeCells>
  <phoneticPr fontId="0" type="noConversion"/>
  <printOptions horizontalCentered="1"/>
  <pageMargins left="0.5" right="0.5" top="0.75" bottom="0.8" header="0.5" footer="0.5"/>
  <pageSetup scale="77" orientation="portrait" r:id="rId1"/>
  <headerFooter alignWithMargins="0">
    <oddHeader>&amp;L&amp;"Times New Roman,Bold"&amp;16                                 &amp;C&amp;"Arial,Bold"&amp;16&amp;A</oddHeader>
    <oddFooter>&amp;L&amp;"Arial,Regular"&amp;F&amp;C&amp;"Arial,Regular"3&amp;R&amp;"Arial,Regular"&amp;D</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08"/>
  <sheetViews>
    <sheetView topLeftCell="A130" workbookViewId="0">
      <selection activeCell="B146" sqref="B146:C146"/>
    </sheetView>
  </sheetViews>
  <sheetFormatPr defaultColWidth="8.90625" defaultRowHeight="14.4" x14ac:dyDescent="0.3"/>
  <cols>
    <col min="1" max="1" width="23.6328125" style="182" bestFit="1" customWidth="1"/>
    <col min="2" max="2" width="9.08984375" style="182" bestFit="1" customWidth="1"/>
    <col min="3" max="3" width="17.6328125" style="184" bestFit="1" customWidth="1"/>
    <col min="4" max="4" width="21.6328125" style="184" customWidth="1"/>
    <col min="5" max="5" width="18" style="184" bestFit="1" customWidth="1"/>
    <col min="6" max="6" width="9.08984375" style="185" bestFit="1" customWidth="1"/>
    <col min="7" max="7" width="16" style="185" bestFit="1" customWidth="1"/>
    <col min="8" max="8" width="10.1796875" style="185" bestFit="1" customWidth="1"/>
    <col min="9" max="16384" width="8.90625" style="193"/>
  </cols>
  <sheetData>
    <row r="1" spans="1:7" x14ac:dyDescent="0.3">
      <c r="A1" s="194" t="s">
        <v>801</v>
      </c>
      <c r="C1" s="183" t="s">
        <v>802</v>
      </c>
      <c r="E1" s="195" t="s">
        <v>803</v>
      </c>
      <c r="G1" s="183" t="s">
        <v>804</v>
      </c>
    </row>
    <row r="2" spans="1:7" x14ac:dyDescent="0.3">
      <c r="A2" s="197" t="s">
        <v>630</v>
      </c>
      <c r="B2" s="198" t="s">
        <v>805</v>
      </c>
      <c r="C2" s="198" t="s">
        <v>806</v>
      </c>
      <c r="D2" s="196"/>
      <c r="E2" s="197" t="s">
        <v>630</v>
      </c>
      <c r="F2" s="198" t="s">
        <v>805</v>
      </c>
      <c r="G2" s="198" t="s">
        <v>807</v>
      </c>
    </row>
    <row r="3" spans="1:7" x14ac:dyDescent="0.3">
      <c r="A3" s="199" t="s">
        <v>41</v>
      </c>
      <c r="B3" s="200">
        <v>1</v>
      </c>
      <c r="C3" s="199" t="s">
        <v>41</v>
      </c>
      <c r="E3" s="201" t="s">
        <v>41</v>
      </c>
      <c r="F3" s="200">
        <v>1</v>
      </c>
      <c r="G3" s="199" t="s">
        <v>41</v>
      </c>
    </row>
    <row r="4" spans="1:7" x14ac:dyDescent="0.3">
      <c r="A4" s="199" t="s">
        <v>42</v>
      </c>
      <c r="B4" s="200">
        <v>2</v>
      </c>
      <c r="C4" s="199" t="s">
        <v>42</v>
      </c>
      <c r="E4" s="201" t="s">
        <v>42</v>
      </c>
      <c r="F4" s="200">
        <v>2</v>
      </c>
      <c r="G4" s="199" t="s">
        <v>42</v>
      </c>
    </row>
    <row r="5" spans="1:7" x14ac:dyDescent="0.3">
      <c r="A5" s="199" t="s">
        <v>43</v>
      </c>
      <c r="B5" s="200">
        <v>3</v>
      </c>
      <c r="C5" s="199" t="s">
        <v>43</v>
      </c>
      <c r="E5" s="201" t="s">
        <v>43</v>
      </c>
      <c r="F5" s="200">
        <v>3</v>
      </c>
      <c r="G5" s="199" t="s">
        <v>43</v>
      </c>
    </row>
    <row r="6" spans="1:7" x14ac:dyDescent="0.3">
      <c r="A6" s="199" t="s">
        <v>44</v>
      </c>
      <c r="B6" s="200">
        <v>4</v>
      </c>
      <c r="C6" s="199" t="s">
        <v>44</v>
      </c>
      <c r="E6" s="201" t="s">
        <v>44</v>
      </c>
      <c r="F6" s="200">
        <v>4</v>
      </c>
      <c r="G6" s="199" t="s">
        <v>44</v>
      </c>
    </row>
    <row r="7" spans="1:7" x14ac:dyDescent="0.3">
      <c r="A7" s="199" t="s">
        <v>45</v>
      </c>
      <c r="B7" s="200">
        <v>5</v>
      </c>
      <c r="C7" s="199" t="s">
        <v>45</v>
      </c>
      <c r="E7" s="201" t="s">
        <v>45</v>
      </c>
      <c r="F7" s="200">
        <v>5</v>
      </c>
      <c r="G7" s="199" t="s">
        <v>45</v>
      </c>
    </row>
    <row r="8" spans="1:7" x14ac:dyDescent="0.3">
      <c r="A8" s="199" t="s">
        <v>46</v>
      </c>
      <c r="B8" s="200">
        <v>6</v>
      </c>
      <c r="C8" s="199" t="s">
        <v>46</v>
      </c>
      <c r="E8" s="201" t="s">
        <v>46</v>
      </c>
      <c r="F8" s="200">
        <v>6</v>
      </c>
      <c r="G8" s="199" t="s">
        <v>46</v>
      </c>
    </row>
    <row r="9" spans="1:7" x14ac:dyDescent="0.3">
      <c r="A9" s="199" t="s">
        <v>47</v>
      </c>
      <c r="B9" s="200">
        <v>7</v>
      </c>
      <c r="C9" s="199" t="s">
        <v>47</v>
      </c>
      <c r="E9" s="201" t="s">
        <v>47</v>
      </c>
      <c r="F9" s="200">
        <v>7</v>
      </c>
      <c r="G9" s="199" t="s">
        <v>47</v>
      </c>
    </row>
    <row r="10" spans="1:7" x14ac:dyDescent="0.3">
      <c r="A10" s="199" t="s">
        <v>48</v>
      </c>
      <c r="B10" s="200">
        <v>8</v>
      </c>
      <c r="C10" s="199" t="s">
        <v>48</v>
      </c>
      <c r="E10" s="201" t="s">
        <v>48</v>
      </c>
      <c r="F10" s="200">
        <v>8</v>
      </c>
      <c r="G10" s="199" t="s">
        <v>48</v>
      </c>
    </row>
    <row r="11" spans="1:7" x14ac:dyDescent="0.3">
      <c r="A11" s="199" t="s">
        <v>49</v>
      </c>
      <c r="B11" s="200">
        <v>9</v>
      </c>
      <c r="C11" s="199" t="s">
        <v>49</v>
      </c>
      <c r="E11" s="201" t="s">
        <v>49</v>
      </c>
      <c r="F11" s="200">
        <v>9</v>
      </c>
      <c r="G11" s="199" t="s">
        <v>49</v>
      </c>
    </row>
    <row r="12" spans="1:7" x14ac:dyDescent="0.3">
      <c r="A12" s="199" t="s">
        <v>50</v>
      </c>
      <c r="B12" s="200">
        <v>10</v>
      </c>
      <c r="C12" s="199" t="s">
        <v>50</v>
      </c>
      <c r="E12" s="201" t="s">
        <v>50</v>
      </c>
      <c r="F12" s="200">
        <v>10</v>
      </c>
      <c r="G12" s="199" t="s">
        <v>50</v>
      </c>
    </row>
    <row r="13" spans="1:7" x14ac:dyDescent="0.3">
      <c r="A13" s="199" t="s">
        <v>51</v>
      </c>
      <c r="B13" s="200">
        <v>11</v>
      </c>
      <c r="C13" s="199" t="s">
        <v>51</v>
      </c>
      <c r="E13" s="201" t="s">
        <v>51</v>
      </c>
      <c r="F13" s="200">
        <v>11</v>
      </c>
      <c r="G13" s="199" t="s">
        <v>51</v>
      </c>
    </row>
    <row r="14" spans="1:7" x14ac:dyDescent="0.3">
      <c r="A14" s="199" t="s">
        <v>52</v>
      </c>
      <c r="B14" s="200">
        <v>12</v>
      </c>
      <c r="C14" s="199" t="s">
        <v>52</v>
      </c>
      <c r="E14" s="201" t="s">
        <v>52</v>
      </c>
      <c r="F14" s="200">
        <v>12</v>
      </c>
      <c r="G14" s="199" t="s">
        <v>52</v>
      </c>
    </row>
    <row r="15" spans="1:7" x14ac:dyDescent="0.3">
      <c r="A15" s="199" t="s">
        <v>53</v>
      </c>
      <c r="B15" s="200">
        <v>13</v>
      </c>
      <c r="C15" s="199" t="s">
        <v>53</v>
      </c>
      <c r="E15" s="201" t="s">
        <v>53</v>
      </c>
      <c r="F15" s="200">
        <v>13</v>
      </c>
      <c r="G15" s="199" t="s">
        <v>53</v>
      </c>
    </row>
    <row r="16" spans="1:7" x14ac:dyDescent="0.3">
      <c r="A16" s="199" t="s">
        <v>54</v>
      </c>
      <c r="B16" s="200">
        <v>14</v>
      </c>
      <c r="C16" s="199" t="s">
        <v>54</v>
      </c>
      <c r="E16" s="201" t="s">
        <v>54</v>
      </c>
      <c r="F16" s="200">
        <v>14</v>
      </c>
      <c r="G16" s="199" t="s">
        <v>54</v>
      </c>
    </row>
    <row r="17" spans="1:7" x14ac:dyDescent="0.3">
      <c r="A17" s="199" t="s">
        <v>55</v>
      </c>
      <c r="B17" s="200">
        <v>15</v>
      </c>
      <c r="C17" s="199" t="s">
        <v>55</v>
      </c>
      <c r="E17" s="201" t="s">
        <v>55</v>
      </c>
      <c r="F17" s="200">
        <v>15</v>
      </c>
      <c r="G17" s="199" t="s">
        <v>55</v>
      </c>
    </row>
    <row r="18" spans="1:7" x14ac:dyDescent="0.3">
      <c r="A18" s="199" t="s">
        <v>56</v>
      </c>
      <c r="B18" s="200">
        <v>16</v>
      </c>
      <c r="C18" s="199" t="s">
        <v>56</v>
      </c>
      <c r="E18" s="201" t="s">
        <v>56</v>
      </c>
      <c r="F18" s="200">
        <v>16</v>
      </c>
      <c r="G18" s="199" t="s">
        <v>56</v>
      </c>
    </row>
    <row r="19" spans="1:7" x14ac:dyDescent="0.3">
      <c r="A19" s="199" t="s">
        <v>57</v>
      </c>
      <c r="B19" s="200">
        <v>17</v>
      </c>
      <c r="C19" s="199" t="s">
        <v>57</v>
      </c>
      <c r="E19" s="201" t="s">
        <v>57</v>
      </c>
      <c r="F19" s="200">
        <v>17</v>
      </c>
      <c r="G19" s="199" t="s">
        <v>57</v>
      </c>
    </row>
    <row r="20" spans="1:7" x14ac:dyDescent="0.3">
      <c r="A20" s="199" t="s">
        <v>58</v>
      </c>
      <c r="B20" s="200">
        <v>18</v>
      </c>
      <c r="C20" s="199" t="s">
        <v>58</v>
      </c>
      <c r="E20" s="201" t="s">
        <v>58</v>
      </c>
      <c r="F20" s="200">
        <v>18</v>
      </c>
      <c r="G20" s="199" t="s">
        <v>58</v>
      </c>
    </row>
    <row r="21" spans="1:7" x14ac:dyDescent="0.3">
      <c r="A21" s="199" t="s">
        <v>59</v>
      </c>
      <c r="B21" s="200">
        <v>19</v>
      </c>
      <c r="C21" s="199" t="s">
        <v>59</v>
      </c>
      <c r="E21" s="201" t="s">
        <v>59</v>
      </c>
      <c r="F21" s="200">
        <v>19</v>
      </c>
      <c r="G21" s="199" t="s">
        <v>59</v>
      </c>
    </row>
    <row r="22" spans="1:7" x14ac:dyDescent="0.3">
      <c r="A22" s="199" t="s">
        <v>60</v>
      </c>
      <c r="B22" s="200">
        <v>20</v>
      </c>
      <c r="C22" s="199" t="s">
        <v>60</v>
      </c>
      <c r="E22" s="201" t="s">
        <v>60</v>
      </c>
      <c r="F22" s="200">
        <v>20</v>
      </c>
      <c r="G22" s="199" t="s">
        <v>60</v>
      </c>
    </row>
    <row r="23" spans="1:7" x14ac:dyDescent="0.3">
      <c r="A23" s="199" t="s">
        <v>61</v>
      </c>
      <c r="B23" s="200">
        <v>21</v>
      </c>
      <c r="C23" s="199" t="s">
        <v>61</v>
      </c>
      <c r="E23" s="201" t="s">
        <v>61</v>
      </c>
      <c r="F23" s="200">
        <v>21</v>
      </c>
      <c r="G23" s="199" t="s">
        <v>61</v>
      </c>
    </row>
    <row r="24" spans="1:7" x14ac:dyDescent="0.3">
      <c r="A24" s="199" t="s">
        <v>62</v>
      </c>
      <c r="B24" s="200">
        <v>22</v>
      </c>
      <c r="C24" s="199" t="s">
        <v>62</v>
      </c>
      <c r="E24" s="201" t="s">
        <v>62</v>
      </c>
      <c r="F24" s="200">
        <v>22</v>
      </c>
      <c r="G24" s="199" t="s">
        <v>62</v>
      </c>
    </row>
    <row r="25" spans="1:7" x14ac:dyDescent="0.3">
      <c r="A25" s="199" t="s">
        <v>63</v>
      </c>
      <c r="B25" s="200">
        <v>23</v>
      </c>
      <c r="C25" s="199" t="s">
        <v>63</v>
      </c>
      <c r="E25" s="201" t="s">
        <v>63</v>
      </c>
      <c r="F25" s="200">
        <v>23</v>
      </c>
      <c r="G25" s="199" t="s">
        <v>63</v>
      </c>
    </row>
    <row r="26" spans="1:7" x14ac:dyDescent="0.3">
      <c r="A26" s="199" t="s">
        <v>64</v>
      </c>
      <c r="B26" s="200">
        <v>24</v>
      </c>
      <c r="C26" s="199" t="s">
        <v>64</v>
      </c>
      <c r="E26" s="201" t="s">
        <v>64</v>
      </c>
      <c r="F26" s="200">
        <v>24</v>
      </c>
      <c r="G26" s="199" t="s">
        <v>64</v>
      </c>
    </row>
    <row r="27" spans="1:7" x14ac:dyDescent="0.3">
      <c r="A27" s="199" t="s">
        <v>65</v>
      </c>
      <c r="B27" s="200">
        <v>25</v>
      </c>
      <c r="C27" s="199" t="s">
        <v>65</v>
      </c>
      <c r="E27" s="201" t="s">
        <v>65</v>
      </c>
      <c r="F27" s="200">
        <v>25</v>
      </c>
      <c r="G27" s="199" t="s">
        <v>65</v>
      </c>
    </row>
    <row r="28" spans="1:7" x14ac:dyDescent="0.3">
      <c r="A28" s="199" t="s">
        <v>66</v>
      </c>
      <c r="B28" s="200">
        <v>26</v>
      </c>
      <c r="C28" s="199" t="s">
        <v>66</v>
      </c>
      <c r="E28" s="201" t="s">
        <v>66</v>
      </c>
      <c r="F28" s="200">
        <v>26</v>
      </c>
      <c r="G28" s="199" t="s">
        <v>66</v>
      </c>
    </row>
    <row r="29" spans="1:7" x14ac:dyDescent="0.3">
      <c r="A29" s="199" t="s">
        <v>67</v>
      </c>
      <c r="B29" s="200">
        <v>27</v>
      </c>
      <c r="C29" s="199" t="s">
        <v>67</v>
      </c>
      <c r="E29" s="201" t="s">
        <v>67</v>
      </c>
      <c r="F29" s="200">
        <v>27</v>
      </c>
      <c r="G29" s="199" t="s">
        <v>67</v>
      </c>
    </row>
    <row r="30" spans="1:7" x14ac:dyDescent="0.3">
      <c r="A30" s="199" t="s">
        <v>68</v>
      </c>
      <c r="B30" s="200">
        <v>28</v>
      </c>
      <c r="C30" s="199" t="s">
        <v>68</v>
      </c>
      <c r="E30" s="201" t="s">
        <v>68</v>
      </c>
      <c r="F30" s="200">
        <v>28</v>
      </c>
      <c r="G30" s="199" t="s">
        <v>68</v>
      </c>
    </row>
    <row r="31" spans="1:7" x14ac:dyDescent="0.3">
      <c r="A31" s="199" t="s">
        <v>69</v>
      </c>
      <c r="B31" s="200">
        <v>29</v>
      </c>
      <c r="C31" s="199" t="s">
        <v>69</v>
      </c>
      <c r="E31" s="201" t="s">
        <v>69</v>
      </c>
      <c r="F31" s="200">
        <v>29</v>
      </c>
      <c r="G31" s="199" t="s">
        <v>69</v>
      </c>
    </row>
    <row r="32" spans="1:7" x14ac:dyDescent="0.3">
      <c r="A32" s="199" t="s">
        <v>70</v>
      </c>
      <c r="B32" s="200">
        <v>30</v>
      </c>
      <c r="C32" s="199" t="s">
        <v>70</v>
      </c>
      <c r="E32" s="201" t="s">
        <v>70</v>
      </c>
      <c r="F32" s="200">
        <v>30</v>
      </c>
      <c r="G32" s="199" t="s">
        <v>70</v>
      </c>
    </row>
    <row r="33" spans="1:7" x14ac:dyDescent="0.3">
      <c r="A33" s="199" t="s">
        <v>71</v>
      </c>
      <c r="B33" s="200">
        <v>31</v>
      </c>
      <c r="C33" s="199" t="s">
        <v>71</v>
      </c>
      <c r="E33" s="201" t="s">
        <v>71</v>
      </c>
      <c r="F33" s="200">
        <v>31</v>
      </c>
      <c r="G33" s="199" t="s">
        <v>71</v>
      </c>
    </row>
    <row r="34" spans="1:7" x14ac:dyDescent="0.3">
      <c r="A34" s="199" t="s">
        <v>72</v>
      </c>
      <c r="B34" s="200">
        <v>32</v>
      </c>
      <c r="C34" s="199" t="s">
        <v>72</v>
      </c>
      <c r="E34" s="201" t="s">
        <v>72</v>
      </c>
      <c r="F34" s="200">
        <v>32</v>
      </c>
      <c r="G34" s="199" t="s">
        <v>72</v>
      </c>
    </row>
    <row r="35" spans="1:7" x14ac:dyDescent="0.3">
      <c r="A35" s="199" t="s">
        <v>73</v>
      </c>
      <c r="B35" s="200">
        <v>33</v>
      </c>
      <c r="C35" s="199" t="s">
        <v>73</v>
      </c>
      <c r="E35" s="201" t="s">
        <v>73</v>
      </c>
      <c r="F35" s="200">
        <v>33</v>
      </c>
      <c r="G35" s="199" t="s">
        <v>73</v>
      </c>
    </row>
    <row r="36" spans="1:7" x14ac:dyDescent="0.3">
      <c r="A36" s="199" t="s">
        <v>74</v>
      </c>
      <c r="B36" s="200">
        <v>34</v>
      </c>
      <c r="C36" s="199" t="s">
        <v>74</v>
      </c>
      <c r="E36" s="201" t="s">
        <v>74</v>
      </c>
      <c r="F36" s="200">
        <v>34</v>
      </c>
      <c r="G36" s="199" t="s">
        <v>74</v>
      </c>
    </row>
    <row r="37" spans="1:7" x14ac:dyDescent="0.3">
      <c r="A37" s="199" t="s">
        <v>75</v>
      </c>
      <c r="B37" s="200">
        <v>35</v>
      </c>
      <c r="C37" s="199" t="s">
        <v>75</v>
      </c>
      <c r="E37" s="201" t="s">
        <v>75</v>
      </c>
      <c r="F37" s="200">
        <v>35</v>
      </c>
      <c r="G37" s="199" t="s">
        <v>75</v>
      </c>
    </row>
    <row r="38" spans="1:7" x14ac:dyDescent="0.3">
      <c r="A38" s="199" t="s">
        <v>76</v>
      </c>
      <c r="B38" s="200">
        <v>36</v>
      </c>
      <c r="C38" s="199" t="s">
        <v>76</v>
      </c>
      <c r="E38" s="201" t="s">
        <v>76</v>
      </c>
      <c r="F38" s="200">
        <v>36</v>
      </c>
      <c r="G38" s="199" t="s">
        <v>76</v>
      </c>
    </row>
    <row r="39" spans="1:7" x14ac:dyDescent="0.3">
      <c r="A39" s="199" t="s">
        <v>77</v>
      </c>
      <c r="B39" s="200">
        <v>37</v>
      </c>
      <c r="C39" s="199" t="s">
        <v>77</v>
      </c>
      <c r="E39" s="201" t="s">
        <v>77</v>
      </c>
      <c r="F39" s="200">
        <v>37</v>
      </c>
      <c r="G39" s="199" t="s">
        <v>77</v>
      </c>
    </row>
    <row r="40" spans="1:7" x14ac:dyDescent="0.3">
      <c r="A40" s="199" t="s">
        <v>78</v>
      </c>
      <c r="B40" s="200">
        <v>38</v>
      </c>
      <c r="C40" s="199" t="s">
        <v>78</v>
      </c>
      <c r="E40" s="201" t="s">
        <v>78</v>
      </c>
      <c r="F40" s="200">
        <v>38</v>
      </c>
      <c r="G40" s="199" t="s">
        <v>78</v>
      </c>
    </row>
    <row r="41" spans="1:7" x14ac:dyDescent="0.3">
      <c r="A41" s="199" t="s">
        <v>79</v>
      </c>
      <c r="B41" s="200">
        <v>39</v>
      </c>
      <c r="C41" s="199" t="s">
        <v>79</v>
      </c>
      <c r="E41" s="201" t="s">
        <v>79</v>
      </c>
      <c r="F41" s="200">
        <v>39</v>
      </c>
      <c r="G41" s="199" t="s">
        <v>79</v>
      </c>
    </row>
    <row r="42" spans="1:7" x14ac:dyDescent="0.3">
      <c r="A42" s="199" t="s">
        <v>80</v>
      </c>
      <c r="B42" s="200">
        <v>40</v>
      </c>
      <c r="C42" s="199" t="s">
        <v>80</v>
      </c>
      <c r="E42" s="201" t="s">
        <v>80</v>
      </c>
      <c r="F42" s="200">
        <v>40</v>
      </c>
      <c r="G42" s="199" t="s">
        <v>80</v>
      </c>
    </row>
    <row r="43" spans="1:7" x14ac:dyDescent="0.3">
      <c r="A43" s="199" t="s">
        <v>81</v>
      </c>
      <c r="B43" s="200">
        <v>41</v>
      </c>
      <c r="C43" s="199" t="s">
        <v>81</v>
      </c>
      <c r="E43" s="201" t="s">
        <v>81</v>
      </c>
      <c r="F43" s="200">
        <v>41</v>
      </c>
      <c r="G43" s="199" t="s">
        <v>81</v>
      </c>
    </row>
    <row r="44" spans="1:7" x14ac:dyDescent="0.3">
      <c r="A44" s="199" t="s">
        <v>82</v>
      </c>
      <c r="B44" s="200">
        <v>42</v>
      </c>
      <c r="C44" s="199" t="s">
        <v>82</v>
      </c>
      <c r="E44" s="201" t="s">
        <v>82</v>
      </c>
      <c r="F44" s="200">
        <v>42</v>
      </c>
      <c r="G44" s="199" t="s">
        <v>82</v>
      </c>
    </row>
    <row r="45" spans="1:7" x14ac:dyDescent="0.3">
      <c r="A45" s="199" t="s">
        <v>83</v>
      </c>
      <c r="B45" s="200">
        <v>43</v>
      </c>
      <c r="C45" s="199" t="s">
        <v>83</v>
      </c>
      <c r="E45" s="201" t="s">
        <v>83</v>
      </c>
      <c r="F45" s="200">
        <v>43</v>
      </c>
      <c r="G45" s="199" t="s">
        <v>83</v>
      </c>
    </row>
    <row r="46" spans="1:7" x14ac:dyDescent="0.3">
      <c r="A46" s="199" t="s">
        <v>84</v>
      </c>
      <c r="B46" s="200">
        <v>44</v>
      </c>
      <c r="C46" s="199" t="s">
        <v>84</v>
      </c>
      <c r="E46" s="201" t="s">
        <v>84</v>
      </c>
      <c r="F46" s="200">
        <v>44</v>
      </c>
      <c r="G46" s="199" t="s">
        <v>84</v>
      </c>
    </row>
    <row r="47" spans="1:7" x14ac:dyDescent="0.3">
      <c r="A47" s="199" t="s">
        <v>85</v>
      </c>
      <c r="B47" s="200">
        <v>45</v>
      </c>
      <c r="C47" s="199" t="s">
        <v>85</v>
      </c>
      <c r="D47" s="182"/>
      <c r="E47" s="201" t="s">
        <v>85</v>
      </c>
      <c r="F47" s="200">
        <v>45</v>
      </c>
      <c r="G47" s="199" t="s">
        <v>85</v>
      </c>
    </row>
    <row r="48" spans="1:7" x14ac:dyDescent="0.3">
      <c r="A48" s="199" t="s">
        <v>86</v>
      </c>
      <c r="B48" s="200">
        <v>46</v>
      </c>
      <c r="C48" s="199" t="s">
        <v>86</v>
      </c>
      <c r="D48" s="182"/>
      <c r="E48" s="201" t="s">
        <v>86</v>
      </c>
      <c r="F48" s="200">
        <v>46</v>
      </c>
      <c r="G48" s="199" t="s">
        <v>86</v>
      </c>
    </row>
    <row r="49" spans="1:7" x14ac:dyDescent="0.3">
      <c r="A49" s="199" t="s">
        <v>87</v>
      </c>
      <c r="B49" s="200">
        <v>47</v>
      </c>
      <c r="C49" s="199" t="s">
        <v>87</v>
      </c>
      <c r="D49" s="182"/>
      <c r="E49" s="201" t="s">
        <v>508</v>
      </c>
      <c r="F49" s="200">
        <v>47</v>
      </c>
      <c r="G49" s="199" t="s">
        <v>87</v>
      </c>
    </row>
    <row r="50" spans="1:7" x14ac:dyDescent="0.3">
      <c r="A50" s="199" t="s">
        <v>88</v>
      </c>
      <c r="B50" s="200">
        <v>48</v>
      </c>
      <c r="C50" s="199" t="s">
        <v>88</v>
      </c>
      <c r="D50" s="182"/>
      <c r="E50" s="201" t="s">
        <v>88</v>
      </c>
      <c r="F50" s="200">
        <v>48</v>
      </c>
      <c r="G50" s="199" t="s">
        <v>88</v>
      </c>
    </row>
    <row r="51" spans="1:7" x14ac:dyDescent="0.3">
      <c r="A51" s="199" t="s">
        <v>89</v>
      </c>
      <c r="B51" s="200">
        <v>49</v>
      </c>
      <c r="C51" s="199" t="s">
        <v>89</v>
      </c>
      <c r="D51" s="182"/>
      <c r="E51" s="201" t="s">
        <v>89</v>
      </c>
      <c r="F51" s="200">
        <v>49</v>
      </c>
      <c r="G51" s="199" t="s">
        <v>89</v>
      </c>
    </row>
    <row r="52" spans="1:7" x14ac:dyDescent="0.3">
      <c r="A52" s="199" t="s">
        <v>90</v>
      </c>
      <c r="B52" s="200">
        <v>50</v>
      </c>
      <c r="C52" s="199" t="s">
        <v>90</v>
      </c>
      <c r="D52" s="182"/>
      <c r="E52" s="201" t="s">
        <v>90</v>
      </c>
      <c r="F52" s="200">
        <v>50</v>
      </c>
      <c r="G52" s="199" t="s">
        <v>90</v>
      </c>
    </row>
    <row r="53" spans="1:7" x14ac:dyDescent="0.3">
      <c r="A53" s="199" t="s">
        <v>660</v>
      </c>
      <c r="B53" s="200">
        <v>51</v>
      </c>
      <c r="C53" s="201" t="s">
        <v>91</v>
      </c>
      <c r="E53" s="201" t="s">
        <v>91</v>
      </c>
      <c r="F53" s="200">
        <v>51</v>
      </c>
      <c r="G53" s="199" t="s">
        <v>660</v>
      </c>
    </row>
    <row r="54" spans="1:7" x14ac:dyDescent="0.3">
      <c r="A54" s="202" t="s">
        <v>576</v>
      </c>
      <c r="B54" s="200">
        <v>52</v>
      </c>
      <c r="C54" s="203" t="s">
        <v>576</v>
      </c>
      <c r="E54" s="204" t="s">
        <v>524</v>
      </c>
      <c r="F54" s="200">
        <v>52</v>
      </c>
      <c r="G54" s="203" t="s">
        <v>524</v>
      </c>
    </row>
    <row r="55" spans="1:7" x14ac:dyDescent="0.3">
      <c r="A55" s="202" t="s">
        <v>661</v>
      </c>
      <c r="B55" s="200">
        <v>53</v>
      </c>
      <c r="C55" s="203" t="s">
        <v>605</v>
      </c>
      <c r="D55" s="187"/>
      <c r="E55" s="204" t="s">
        <v>525</v>
      </c>
      <c r="F55" s="200">
        <v>53</v>
      </c>
      <c r="G55" s="203" t="s">
        <v>671</v>
      </c>
    </row>
    <row r="56" spans="1:7" x14ac:dyDescent="0.3">
      <c r="A56" s="202" t="s">
        <v>611</v>
      </c>
      <c r="B56" s="200">
        <v>54</v>
      </c>
      <c r="C56" s="203" t="s">
        <v>611</v>
      </c>
      <c r="D56" s="187"/>
      <c r="E56" s="204" t="s">
        <v>526</v>
      </c>
      <c r="F56" s="200">
        <v>54</v>
      </c>
      <c r="G56" s="203" t="s">
        <v>526</v>
      </c>
    </row>
    <row r="57" spans="1:7" x14ac:dyDescent="0.3">
      <c r="A57" s="202" t="s">
        <v>536</v>
      </c>
      <c r="B57" s="200">
        <v>55</v>
      </c>
      <c r="C57" s="203" t="s">
        <v>536</v>
      </c>
      <c r="D57" s="187"/>
      <c r="E57" s="204" t="s">
        <v>324</v>
      </c>
      <c r="F57" s="200">
        <v>55</v>
      </c>
      <c r="G57" s="203" t="s">
        <v>324</v>
      </c>
    </row>
    <row r="58" spans="1:7" x14ac:dyDescent="0.3">
      <c r="A58" s="202" t="s">
        <v>307</v>
      </c>
      <c r="B58" s="200">
        <v>56</v>
      </c>
      <c r="C58" s="203" t="s">
        <v>307</v>
      </c>
      <c r="D58" s="187"/>
      <c r="E58" s="204" t="s">
        <v>513</v>
      </c>
      <c r="F58" s="200">
        <v>56</v>
      </c>
      <c r="G58" s="203" t="s">
        <v>513</v>
      </c>
    </row>
    <row r="59" spans="1:7" x14ac:dyDescent="0.3">
      <c r="A59" s="202" t="s">
        <v>612</v>
      </c>
      <c r="B59" s="200">
        <v>57</v>
      </c>
      <c r="C59" s="203" t="s">
        <v>612</v>
      </c>
      <c r="D59" s="187"/>
      <c r="E59" s="204" t="s">
        <v>527</v>
      </c>
      <c r="F59" s="200">
        <v>57</v>
      </c>
      <c r="G59" s="203" t="s">
        <v>529</v>
      </c>
    </row>
    <row r="60" spans="1:7" x14ac:dyDescent="0.3">
      <c r="A60" s="202" t="s">
        <v>537</v>
      </c>
      <c r="B60" s="200">
        <v>58</v>
      </c>
      <c r="C60" s="203" t="s">
        <v>537</v>
      </c>
      <c r="D60" s="187"/>
      <c r="E60" s="204" t="s">
        <v>7</v>
      </c>
      <c r="F60" s="200">
        <v>58</v>
      </c>
      <c r="G60" s="203" t="s">
        <v>7</v>
      </c>
    </row>
    <row r="61" spans="1:7" x14ac:dyDescent="0.3">
      <c r="A61" s="202" t="s">
        <v>662</v>
      </c>
      <c r="B61" s="200">
        <v>59</v>
      </c>
      <c r="C61" s="203" t="s">
        <v>40</v>
      </c>
      <c r="D61" s="187"/>
      <c r="E61" s="204" t="s">
        <v>514</v>
      </c>
      <c r="F61" s="200">
        <v>59</v>
      </c>
      <c r="G61" s="203" t="s">
        <v>514</v>
      </c>
    </row>
    <row r="62" spans="1:7" x14ac:dyDescent="0.3">
      <c r="A62" s="202" t="s">
        <v>663</v>
      </c>
      <c r="B62" s="200">
        <v>60</v>
      </c>
      <c r="C62" s="203" t="s">
        <v>663</v>
      </c>
      <c r="D62" s="187"/>
      <c r="E62" s="204" t="s">
        <v>509</v>
      </c>
      <c r="F62" s="200">
        <v>60</v>
      </c>
      <c r="G62" s="203" t="s">
        <v>509</v>
      </c>
    </row>
    <row r="63" spans="1:7" x14ac:dyDescent="0.3">
      <c r="A63" s="202" t="s">
        <v>664</v>
      </c>
      <c r="B63" s="200">
        <v>61</v>
      </c>
      <c r="C63" s="205" t="s">
        <v>40</v>
      </c>
      <c r="D63" s="188"/>
      <c r="E63" s="204" t="s">
        <v>503</v>
      </c>
      <c r="F63" s="200">
        <v>61</v>
      </c>
      <c r="G63" s="203" t="s">
        <v>695</v>
      </c>
    </row>
    <row r="64" spans="1:7" x14ac:dyDescent="0.3">
      <c r="A64" s="202" t="s">
        <v>524</v>
      </c>
      <c r="B64" s="200">
        <v>62</v>
      </c>
      <c r="C64" s="203" t="s">
        <v>524</v>
      </c>
      <c r="D64" s="187"/>
      <c r="E64" s="204" t="s">
        <v>528</v>
      </c>
      <c r="F64" s="200">
        <v>62</v>
      </c>
      <c r="G64" s="203" t="s">
        <v>528</v>
      </c>
    </row>
    <row r="65" spans="1:7" x14ac:dyDescent="0.3">
      <c r="A65" s="202" t="s">
        <v>665</v>
      </c>
      <c r="B65" s="200">
        <v>63</v>
      </c>
      <c r="C65" s="203" t="s">
        <v>808</v>
      </c>
      <c r="D65" s="187"/>
      <c r="E65" s="204" t="s">
        <v>515</v>
      </c>
      <c r="F65" s="200">
        <v>63</v>
      </c>
      <c r="G65" s="203" t="s">
        <v>515</v>
      </c>
    </row>
    <row r="66" spans="1:7" x14ac:dyDescent="0.3">
      <c r="A66" s="202" t="s">
        <v>666</v>
      </c>
      <c r="B66" s="200">
        <v>64</v>
      </c>
      <c r="C66" s="203" t="s">
        <v>40</v>
      </c>
      <c r="D66" s="187"/>
      <c r="E66" s="204" t="s">
        <v>529</v>
      </c>
      <c r="F66" s="200">
        <v>64</v>
      </c>
      <c r="G66" s="203" t="s">
        <v>529</v>
      </c>
    </row>
    <row r="67" spans="1:7" x14ac:dyDescent="0.3">
      <c r="A67" s="202" t="s">
        <v>309</v>
      </c>
      <c r="B67" s="200">
        <v>65</v>
      </c>
      <c r="C67" s="203" t="s">
        <v>309</v>
      </c>
      <c r="D67" s="187"/>
      <c r="E67" s="204" t="s">
        <v>510</v>
      </c>
      <c r="F67" s="200">
        <v>65</v>
      </c>
      <c r="G67" s="203" t="s">
        <v>510</v>
      </c>
    </row>
    <row r="68" spans="1:7" x14ac:dyDescent="0.3">
      <c r="A68" s="202" t="s">
        <v>601</v>
      </c>
      <c r="B68" s="200">
        <v>66</v>
      </c>
      <c r="C68" s="203" t="s">
        <v>601</v>
      </c>
      <c r="D68" s="187"/>
      <c r="E68" s="204" t="s">
        <v>530</v>
      </c>
      <c r="F68" s="200">
        <v>66</v>
      </c>
      <c r="G68" s="203" t="s">
        <v>530</v>
      </c>
    </row>
    <row r="69" spans="1:7" x14ac:dyDescent="0.3">
      <c r="A69" s="202" t="s">
        <v>667</v>
      </c>
      <c r="B69" s="200">
        <v>67</v>
      </c>
      <c r="C69" s="203" t="s">
        <v>808</v>
      </c>
      <c r="D69" s="187"/>
      <c r="E69" s="204" t="s">
        <v>531</v>
      </c>
      <c r="F69" s="200">
        <v>67</v>
      </c>
      <c r="G69" s="203" t="s">
        <v>777</v>
      </c>
    </row>
    <row r="70" spans="1:7" x14ac:dyDescent="0.3">
      <c r="A70" s="202" t="s">
        <v>668</v>
      </c>
      <c r="B70" s="200">
        <v>68</v>
      </c>
      <c r="C70" s="203" t="s">
        <v>40</v>
      </c>
      <c r="D70" s="187"/>
      <c r="E70" s="204" t="s">
        <v>532</v>
      </c>
      <c r="F70" s="200">
        <v>68</v>
      </c>
      <c r="G70" s="203" t="s">
        <v>783</v>
      </c>
    </row>
    <row r="71" spans="1:7" x14ac:dyDescent="0.3">
      <c r="A71" s="202" t="s">
        <v>517</v>
      </c>
      <c r="B71" s="200">
        <v>69</v>
      </c>
      <c r="C71" s="203" t="s">
        <v>517</v>
      </c>
      <c r="D71" s="187"/>
      <c r="E71" s="204" t="s">
        <v>533</v>
      </c>
      <c r="F71" s="200">
        <v>69</v>
      </c>
      <c r="G71" s="203" t="s">
        <v>678</v>
      </c>
    </row>
    <row r="72" spans="1:7" x14ac:dyDescent="0.3">
      <c r="A72" s="202" t="s">
        <v>577</v>
      </c>
      <c r="B72" s="200">
        <v>70</v>
      </c>
      <c r="C72" s="203" t="s">
        <v>577</v>
      </c>
      <c r="D72" s="187"/>
      <c r="E72" s="204" t="s">
        <v>534</v>
      </c>
      <c r="F72" s="200">
        <v>70</v>
      </c>
      <c r="G72" s="203" t="s">
        <v>534</v>
      </c>
    </row>
    <row r="73" spans="1:7" x14ac:dyDescent="0.3">
      <c r="A73" s="202" t="s">
        <v>669</v>
      </c>
      <c r="B73" s="200">
        <v>71</v>
      </c>
      <c r="C73" s="203" t="s">
        <v>40</v>
      </c>
      <c r="D73" s="187"/>
      <c r="E73" s="204" t="s">
        <v>535</v>
      </c>
      <c r="F73" s="200">
        <v>71</v>
      </c>
      <c r="G73" s="203" t="s">
        <v>535</v>
      </c>
    </row>
    <row r="74" spans="1:7" x14ac:dyDescent="0.3">
      <c r="A74" s="202" t="s">
        <v>670</v>
      </c>
      <c r="B74" s="200">
        <v>72</v>
      </c>
      <c r="C74" s="203" t="s">
        <v>808</v>
      </c>
      <c r="D74" s="187"/>
      <c r="E74" s="204" t="s">
        <v>536</v>
      </c>
      <c r="F74" s="200">
        <v>72</v>
      </c>
      <c r="G74" s="203" t="s">
        <v>536</v>
      </c>
    </row>
    <row r="75" spans="1:7" x14ac:dyDescent="0.3">
      <c r="A75" s="202" t="s">
        <v>603</v>
      </c>
      <c r="B75" s="200">
        <v>73</v>
      </c>
      <c r="C75" s="203" t="s">
        <v>603</v>
      </c>
      <c r="D75" s="187"/>
      <c r="E75" s="204" t="s">
        <v>537</v>
      </c>
      <c r="F75" s="200">
        <v>73</v>
      </c>
      <c r="G75" s="203" t="s">
        <v>537</v>
      </c>
    </row>
    <row r="76" spans="1:7" x14ac:dyDescent="0.3">
      <c r="A76" s="202" t="s">
        <v>671</v>
      </c>
      <c r="B76" s="200">
        <v>74</v>
      </c>
      <c r="C76" s="203" t="s">
        <v>525</v>
      </c>
      <c r="D76" s="187"/>
      <c r="E76" s="204" t="s">
        <v>538</v>
      </c>
      <c r="F76" s="200">
        <v>74</v>
      </c>
      <c r="G76" s="203" t="s">
        <v>679</v>
      </c>
    </row>
    <row r="77" spans="1:7" x14ac:dyDescent="0.3">
      <c r="A77" s="202" t="s">
        <v>672</v>
      </c>
      <c r="B77" s="200">
        <v>75</v>
      </c>
      <c r="C77" s="203" t="s">
        <v>544</v>
      </c>
      <c r="D77" s="187"/>
      <c r="E77" s="204" t="s">
        <v>539</v>
      </c>
      <c r="F77" s="200">
        <v>75</v>
      </c>
      <c r="G77" s="203" t="s">
        <v>539</v>
      </c>
    </row>
    <row r="78" spans="1:7" x14ac:dyDescent="0.3">
      <c r="A78" s="202" t="s">
        <v>615</v>
      </c>
      <c r="B78" s="200">
        <v>76</v>
      </c>
      <c r="C78" s="203" t="s">
        <v>615</v>
      </c>
      <c r="D78" s="187"/>
      <c r="E78" s="204" t="s">
        <v>540</v>
      </c>
      <c r="F78" s="200">
        <v>76</v>
      </c>
      <c r="G78" s="203" t="s">
        <v>540</v>
      </c>
    </row>
    <row r="79" spans="1:7" x14ac:dyDescent="0.3">
      <c r="A79" s="202" t="s">
        <v>578</v>
      </c>
      <c r="B79" s="200">
        <v>77</v>
      </c>
      <c r="C79" s="203" t="s">
        <v>578</v>
      </c>
      <c r="D79" s="187"/>
      <c r="E79" s="204" t="s">
        <v>541</v>
      </c>
      <c r="F79" s="200">
        <v>77</v>
      </c>
      <c r="G79" s="203" t="s">
        <v>682</v>
      </c>
    </row>
    <row r="80" spans="1:7" x14ac:dyDescent="0.3">
      <c r="A80" s="202" t="s">
        <v>526</v>
      </c>
      <c r="B80" s="200">
        <v>78</v>
      </c>
      <c r="C80" s="203" t="s">
        <v>526</v>
      </c>
      <c r="D80" s="187"/>
      <c r="E80" s="204" t="s">
        <v>542</v>
      </c>
      <c r="F80" s="200">
        <v>78</v>
      </c>
      <c r="G80" s="203" t="s">
        <v>542</v>
      </c>
    </row>
    <row r="81" spans="1:7" x14ac:dyDescent="0.3">
      <c r="A81" s="202" t="s">
        <v>673</v>
      </c>
      <c r="B81" s="200">
        <v>79</v>
      </c>
      <c r="C81" s="203" t="s">
        <v>40</v>
      </c>
      <c r="D81" s="187"/>
      <c r="E81" s="204" t="s">
        <v>543</v>
      </c>
      <c r="F81" s="200">
        <v>79</v>
      </c>
      <c r="G81" s="203" t="s">
        <v>543</v>
      </c>
    </row>
    <row r="82" spans="1:7" x14ac:dyDescent="0.3">
      <c r="A82" s="202" t="s">
        <v>674</v>
      </c>
      <c r="B82" s="200">
        <v>80</v>
      </c>
      <c r="C82" s="203" t="s">
        <v>610</v>
      </c>
      <c r="D82" s="187"/>
      <c r="E82" s="204" t="s">
        <v>544</v>
      </c>
      <c r="F82" s="200">
        <v>80</v>
      </c>
      <c r="G82" s="203" t="s">
        <v>672</v>
      </c>
    </row>
    <row r="83" spans="1:7" x14ac:dyDescent="0.3">
      <c r="A83" s="202" t="s">
        <v>542</v>
      </c>
      <c r="B83" s="200">
        <v>81</v>
      </c>
      <c r="C83" s="203" t="s">
        <v>542</v>
      </c>
      <c r="D83" s="187"/>
      <c r="E83" s="204" t="s">
        <v>545</v>
      </c>
      <c r="F83" s="200">
        <v>81</v>
      </c>
      <c r="G83" s="203" t="s">
        <v>696</v>
      </c>
    </row>
    <row r="84" spans="1:7" x14ac:dyDescent="0.3">
      <c r="A84" s="202" t="s">
        <v>675</v>
      </c>
      <c r="B84" s="200">
        <v>82</v>
      </c>
      <c r="C84" s="203" t="s">
        <v>40</v>
      </c>
      <c r="D84" s="187"/>
      <c r="E84" s="204" t="s">
        <v>546</v>
      </c>
      <c r="F84" s="200">
        <v>82</v>
      </c>
      <c r="G84" s="203" t="s">
        <v>546</v>
      </c>
    </row>
    <row r="85" spans="1:7" x14ac:dyDescent="0.3">
      <c r="A85" s="202" t="s">
        <v>324</v>
      </c>
      <c r="B85" s="200">
        <v>83</v>
      </c>
      <c r="C85" s="203" t="s">
        <v>324</v>
      </c>
      <c r="D85" s="187"/>
      <c r="E85" s="204" t="s">
        <v>547</v>
      </c>
      <c r="F85" s="200">
        <v>83</v>
      </c>
      <c r="G85" s="203" t="s">
        <v>547</v>
      </c>
    </row>
    <row r="86" spans="1:7" x14ac:dyDescent="0.3">
      <c r="A86" s="202" t="s">
        <v>676</v>
      </c>
      <c r="B86" s="200">
        <v>84</v>
      </c>
      <c r="C86" s="203" t="s">
        <v>40</v>
      </c>
      <c r="D86" s="187"/>
      <c r="E86" s="204" t="s">
        <v>548</v>
      </c>
      <c r="F86" s="200">
        <v>84</v>
      </c>
      <c r="G86" s="203" t="s">
        <v>548</v>
      </c>
    </row>
    <row r="87" spans="1:7" x14ac:dyDescent="0.3">
      <c r="A87" s="202" t="s">
        <v>677</v>
      </c>
      <c r="B87" s="200">
        <v>85</v>
      </c>
      <c r="C87" s="203" t="s">
        <v>613</v>
      </c>
      <c r="D87" s="187"/>
      <c r="E87" s="204" t="s">
        <v>549</v>
      </c>
      <c r="F87" s="200">
        <v>85</v>
      </c>
      <c r="G87" s="203" t="s">
        <v>549</v>
      </c>
    </row>
    <row r="88" spans="1:7" x14ac:dyDescent="0.3">
      <c r="A88" s="202" t="s">
        <v>602</v>
      </c>
      <c r="B88" s="200">
        <v>86</v>
      </c>
      <c r="C88" s="203" t="s">
        <v>602</v>
      </c>
      <c r="D88" s="187"/>
      <c r="E88" s="204" t="s">
        <v>550</v>
      </c>
      <c r="F88" s="200">
        <v>86</v>
      </c>
      <c r="G88" s="203" t="s">
        <v>550</v>
      </c>
    </row>
    <row r="89" spans="1:7" x14ac:dyDescent="0.3">
      <c r="A89" s="202" t="s">
        <v>678</v>
      </c>
      <c r="B89" s="200">
        <v>87</v>
      </c>
      <c r="C89" s="203" t="s">
        <v>533</v>
      </c>
      <c r="D89" s="187"/>
      <c r="E89" s="204" t="s">
        <v>551</v>
      </c>
      <c r="F89" s="200">
        <v>87</v>
      </c>
      <c r="G89" s="206" t="s">
        <v>809</v>
      </c>
    </row>
    <row r="90" spans="1:7" x14ac:dyDescent="0.3">
      <c r="A90" s="202" t="s">
        <v>543</v>
      </c>
      <c r="B90" s="200">
        <v>88</v>
      </c>
      <c r="C90" s="203" t="s">
        <v>543</v>
      </c>
      <c r="D90" s="187"/>
      <c r="E90" s="204" t="s">
        <v>552</v>
      </c>
      <c r="F90" s="200">
        <v>88</v>
      </c>
      <c r="G90" s="203" t="s">
        <v>689</v>
      </c>
    </row>
    <row r="91" spans="1:7" x14ac:dyDescent="0.3">
      <c r="A91" s="202" t="s">
        <v>581</v>
      </c>
      <c r="B91" s="200">
        <v>89</v>
      </c>
      <c r="C91" s="203" t="s">
        <v>581</v>
      </c>
      <c r="D91" s="187"/>
      <c r="E91" s="204" t="s">
        <v>553</v>
      </c>
      <c r="F91" s="200">
        <v>89</v>
      </c>
      <c r="G91" s="203" t="s">
        <v>553</v>
      </c>
    </row>
    <row r="92" spans="1:7" x14ac:dyDescent="0.3">
      <c r="A92" s="202" t="s">
        <v>679</v>
      </c>
      <c r="B92" s="200">
        <v>90</v>
      </c>
      <c r="C92" s="203" t="s">
        <v>679</v>
      </c>
      <c r="D92" s="187"/>
      <c r="E92" s="204" t="s">
        <v>554</v>
      </c>
      <c r="F92" s="200">
        <v>90</v>
      </c>
      <c r="G92" s="203" t="s">
        <v>554</v>
      </c>
    </row>
    <row r="93" spans="1:7" ht="120" x14ac:dyDescent="0.3">
      <c r="A93" s="207" t="s">
        <v>470</v>
      </c>
      <c r="B93" s="200">
        <v>91</v>
      </c>
      <c r="C93" s="208" t="s">
        <v>810</v>
      </c>
      <c r="D93" s="187"/>
      <c r="E93" s="209" t="s">
        <v>555</v>
      </c>
      <c r="F93" s="210">
        <v>91</v>
      </c>
      <c r="G93" s="211" t="s">
        <v>555</v>
      </c>
    </row>
    <row r="94" spans="1:7" x14ac:dyDescent="0.3">
      <c r="A94" s="202" t="s">
        <v>680</v>
      </c>
      <c r="B94" s="200">
        <v>92</v>
      </c>
      <c r="C94" s="203" t="s">
        <v>40</v>
      </c>
      <c r="D94" s="187"/>
      <c r="E94" s="204" t="s">
        <v>556</v>
      </c>
      <c r="F94" s="200">
        <v>92</v>
      </c>
      <c r="G94" s="203" t="s">
        <v>556</v>
      </c>
    </row>
    <row r="95" spans="1:7" x14ac:dyDescent="0.3">
      <c r="A95" s="202" t="s">
        <v>681</v>
      </c>
      <c r="B95" s="200">
        <v>93</v>
      </c>
      <c r="C95" s="203" t="s">
        <v>40</v>
      </c>
      <c r="D95" s="187"/>
      <c r="E95" s="204" t="s">
        <v>557</v>
      </c>
      <c r="F95" s="200">
        <v>93</v>
      </c>
      <c r="G95" s="203" t="s">
        <v>728</v>
      </c>
    </row>
    <row r="96" spans="1:7" x14ac:dyDescent="0.3">
      <c r="A96" s="202" t="s">
        <v>682</v>
      </c>
      <c r="B96" s="200">
        <v>94</v>
      </c>
      <c r="C96" s="203" t="s">
        <v>541</v>
      </c>
      <c r="D96" s="187"/>
      <c r="E96" s="204" t="s">
        <v>558</v>
      </c>
      <c r="F96" s="200">
        <v>94</v>
      </c>
      <c r="G96" s="203" t="s">
        <v>738</v>
      </c>
    </row>
    <row r="97" spans="1:7" x14ac:dyDescent="0.3">
      <c r="A97" s="202" t="s">
        <v>539</v>
      </c>
      <c r="B97" s="200">
        <v>95</v>
      </c>
      <c r="C97" s="203" t="s">
        <v>539</v>
      </c>
      <c r="D97" s="187"/>
      <c r="E97" s="204" t="s">
        <v>559</v>
      </c>
      <c r="F97" s="200">
        <v>95</v>
      </c>
      <c r="G97" s="203" t="s">
        <v>559</v>
      </c>
    </row>
    <row r="98" spans="1:7" x14ac:dyDescent="0.3">
      <c r="A98" s="202" t="s">
        <v>513</v>
      </c>
      <c r="B98" s="200">
        <v>96</v>
      </c>
      <c r="C98" s="203" t="s">
        <v>513</v>
      </c>
      <c r="D98" s="187"/>
      <c r="E98" s="204" t="s">
        <v>560</v>
      </c>
      <c r="F98" s="200">
        <v>96</v>
      </c>
      <c r="G98" s="203" t="s">
        <v>560</v>
      </c>
    </row>
    <row r="99" spans="1:7" x14ac:dyDescent="0.3">
      <c r="A99" s="202" t="s">
        <v>303</v>
      </c>
      <c r="B99" s="200">
        <v>97</v>
      </c>
      <c r="C99" s="203" t="s">
        <v>303</v>
      </c>
      <c r="D99" s="187"/>
      <c r="E99" s="204" t="s">
        <v>561</v>
      </c>
      <c r="F99" s="200">
        <v>97</v>
      </c>
      <c r="G99" s="203" t="s">
        <v>561</v>
      </c>
    </row>
    <row r="100" spans="1:7" x14ac:dyDescent="0.3">
      <c r="A100" s="202" t="s">
        <v>683</v>
      </c>
      <c r="B100" s="200">
        <v>98</v>
      </c>
      <c r="C100" s="203" t="s">
        <v>40</v>
      </c>
      <c r="D100" s="187"/>
      <c r="E100" s="204" t="s">
        <v>516</v>
      </c>
      <c r="F100" s="200">
        <v>98</v>
      </c>
      <c r="G100" s="203" t="s">
        <v>516</v>
      </c>
    </row>
    <row r="101" spans="1:7" x14ac:dyDescent="0.3">
      <c r="A101" s="202" t="s">
        <v>684</v>
      </c>
      <c r="B101" s="200">
        <v>99</v>
      </c>
      <c r="C101" s="203" t="s">
        <v>40</v>
      </c>
      <c r="D101" s="187"/>
      <c r="E101" s="204" t="s">
        <v>562</v>
      </c>
      <c r="F101" s="200">
        <v>99</v>
      </c>
      <c r="G101" s="203" t="s">
        <v>754</v>
      </c>
    </row>
    <row r="102" spans="1:7" x14ac:dyDescent="0.3">
      <c r="A102" s="202" t="s">
        <v>685</v>
      </c>
      <c r="B102" s="200">
        <v>100</v>
      </c>
      <c r="C102" s="203" t="s">
        <v>7</v>
      </c>
      <c r="D102" s="187"/>
      <c r="E102" s="204" t="s">
        <v>563</v>
      </c>
      <c r="F102" s="200">
        <v>100</v>
      </c>
      <c r="G102" s="203" t="s">
        <v>563</v>
      </c>
    </row>
    <row r="103" spans="1:7" x14ac:dyDescent="0.3">
      <c r="A103" s="202" t="s">
        <v>686</v>
      </c>
      <c r="B103" s="200">
        <v>101</v>
      </c>
      <c r="C103" s="203" t="s">
        <v>40</v>
      </c>
      <c r="D103" s="187"/>
      <c r="E103" s="204" t="s">
        <v>564</v>
      </c>
      <c r="F103" s="200">
        <v>101</v>
      </c>
      <c r="G103" s="203" t="s">
        <v>564</v>
      </c>
    </row>
    <row r="104" spans="1:7" x14ac:dyDescent="0.3">
      <c r="A104" s="202" t="s">
        <v>540</v>
      </c>
      <c r="B104" s="200">
        <v>102</v>
      </c>
      <c r="C104" s="203" t="s">
        <v>540</v>
      </c>
      <c r="D104" s="187"/>
      <c r="E104" s="204" t="s">
        <v>565</v>
      </c>
      <c r="F104" s="200">
        <v>102</v>
      </c>
      <c r="G104" s="203" t="s">
        <v>741</v>
      </c>
    </row>
    <row r="105" spans="1:7" x14ac:dyDescent="0.3">
      <c r="A105" s="202" t="s">
        <v>687</v>
      </c>
      <c r="B105" s="200">
        <v>103</v>
      </c>
      <c r="C105" s="203" t="s">
        <v>575</v>
      </c>
      <c r="D105" s="187"/>
      <c r="E105" s="204" t="s">
        <v>566</v>
      </c>
      <c r="F105" s="200">
        <v>103</v>
      </c>
      <c r="G105" s="203" t="s">
        <v>566</v>
      </c>
    </row>
    <row r="106" spans="1:7" x14ac:dyDescent="0.3">
      <c r="A106" s="202" t="s">
        <v>688</v>
      </c>
      <c r="B106" s="200">
        <v>104</v>
      </c>
      <c r="C106" s="203" t="s">
        <v>40</v>
      </c>
      <c r="D106" s="187"/>
      <c r="E106" s="204" t="s">
        <v>567</v>
      </c>
      <c r="F106" s="200">
        <v>104</v>
      </c>
      <c r="G106" s="203" t="s">
        <v>567</v>
      </c>
    </row>
    <row r="107" spans="1:7" x14ac:dyDescent="0.3">
      <c r="A107" s="202" t="s">
        <v>514</v>
      </c>
      <c r="B107" s="200">
        <v>105</v>
      </c>
      <c r="C107" s="203" t="s">
        <v>514</v>
      </c>
      <c r="D107" s="187"/>
      <c r="E107" s="204" t="s">
        <v>568</v>
      </c>
      <c r="F107" s="200">
        <v>105</v>
      </c>
      <c r="G107" s="203" t="s">
        <v>568</v>
      </c>
    </row>
    <row r="108" spans="1:7" x14ac:dyDescent="0.3">
      <c r="A108" s="202" t="s">
        <v>689</v>
      </c>
      <c r="B108" s="200">
        <v>106</v>
      </c>
      <c r="C108" s="203" t="s">
        <v>552</v>
      </c>
      <c r="D108" s="187"/>
      <c r="E108" s="204" t="s">
        <v>569</v>
      </c>
      <c r="F108" s="200">
        <v>106</v>
      </c>
      <c r="G108" s="203" t="s">
        <v>766</v>
      </c>
    </row>
    <row r="109" spans="1:7" x14ac:dyDescent="0.3">
      <c r="A109" s="202" t="s">
        <v>690</v>
      </c>
      <c r="B109" s="200">
        <v>107</v>
      </c>
      <c r="C109" s="203" t="s">
        <v>610</v>
      </c>
      <c r="D109" s="187"/>
      <c r="E109" s="204" t="s">
        <v>570</v>
      </c>
      <c r="F109" s="200">
        <v>107</v>
      </c>
      <c r="G109" s="203" t="s">
        <v>570</v>
      </c>
    </row>
    <row r="110" spans="1:7" x14ac:dyDescent="0.3">
      <c r="A110" s="202" t="s">
        <v>614</v>
      </c>
      <c r="B110" s="200">
        <v>108</v>
      </c>
      <c r="C110" s="203" t="s">
        <v>614</v>
      </c>
      <c r="D110" s="187"/>
      <c r="E110" s="204" t="s">
        <v>571</v>
      </c>
      <c r="F110" s="200">
        <v>108</v>
      </c>
      <c r="G110" s="203" t="s">
        <v>571</v>
      </c>
    </row>
    <row r="111" spans="1:7" x14ac:dyDescent="0.3">
      <c r="A111" s="202" t="s">
        <v>691</v>
      </c>
      <c r="B111" s="200">
        <v>109</v>
      </c>
      <c r="C111" s="203" t="s">
        <v>40</v>
      </c>
      <c r="D111" s="187"/>
      <c r="E111" s="204" t="s">
        <v>572</v>
      </c>
      <c r="F111" s="200">
        <v>109</v>
      </c>
      <c r="G111" s="203" t="s">
        <v>572</v>
      </c>
    </row>
    <row r="112" spans="1:7" x14ac:dyDescent="0.3">
      <c r="A112" s="202" t="s">
        <v>582</v>
      </c>
      <c r="B112" s="200">
        <v>110</v>
      </c>
      <c r="C112" s="203" t="s">
        <v>582</v>
      </c>
      <c r="D112" s="187"/>
      <c r="E112" s="204" t="s">
        <v>573</v>
      </c>
      <c r="F112" s="200">
        <v>110</v>
      </c>
      <c r="G112" s="203" t="s">
        <v>779</v>
      </c>
    </row>
    <row r="113" spans="1:7" x14ac:dyDescent="0.3">
      <c r="A113" s="202" t="s">
        <v>692</v>
      </c>
      <c r="B113" s="200">
        <v>111</v>
      </c>
      <c r="C113" s="203" t="s">
        <v>499</v>
      </c>
      <c r="D113" s="187"/>
      <c r="E113" s="204" t="s">
        <v>574</v>
      </c>
      <c r="F113" s="200">
        <v>111</v>
      </c>
      <c r="G113" s="203" t="s">
        <v>574</v>
      </c>
    </row>
    <row r="114" spans="1:7" x14ac:dyDescent="0.3">
      <c r="A114" s="202" t="s">
        <v>604</v>
      </c>
      <c r="B114" s="200">
        <v>112</v>
      </c>
      <c r="C114" s="203" t="s">
        <v>604</v>
      </c>
      <c r="D114" s="187"/>
      <c r="E114" s="204" t="s">
        <v>575</v>
      </c>
      <c r="F114" s="200">
        <v>112</v>
      </c>
      <c r="G114" s="203" t="s">
        <v>687</v>
      </c>
    </row>
    <row r="115" spans="1:7" x14ac:dyDescent="0.3">
      <c r="A115" s="202" t="s">
        <v>693</v>
      </c>
      <c r="B115" s="200">
        <v>113</v>
      </c>
      <c r="C115" s="203" t="s">
        <v>40</v>
      </c>
      <c r="D115" s="187"/>
      <c r="E115" s="204" t="s">
        <v>576</v>
      </c>
      <c r="F115" s="200">
        <v>113</v>
      </c>
      <c r="G115" s="203" t="s">
        <v>576</v>
      </c>
    </row>
    <row r="116" spans="1:7" x14ac:dyDescent="0.3">
      <c r="A116" s="202" t="s">
        <v>694</v>
      </c>
      <c r="B116" s="200">
        <v>114</v>
      </c>
      <c r="C116" s="203" t="s">
        <v>616</v>
      </c>
      <c r="D116" s="187"/>
      <c r="E116" s="204" t="s">
        <v>577</v>
      </c>
      <c r="F116" s="200">
        <v>114</v>
      </c>
      <c r="G116" s="203" t="s">
        <v>577</v>
      </c>
    </row>
    <row r="117" spans="1:7" x14ac:dyDescent="0.3">
      <c r="A117" s="202" t="s">
        <v>616</v>
      </c>
      <c r="B117" s="200">
        <v>115</v>
      </c>
      <c r="C117" s="203" t="s">
        <v>616</v>
      </c>
      <c r="D117" s="187"/>
      <c r="E117" s="204" t="s">
        <v>578</v>
      </c>
      <c r="F117" s="200">
        <v>115</v>
      </c>
      <c r="G117" s="203" t="s">
        <v>578</v>
      </c>
    </row>
    <row r="118" spans="1:7" x14ac:dyDescent="0.3">
      <c r="A118" s="202" t="s">
        <v>695</v>
      </c>
      <c r="B118" s="200">
        <v>116</v>
      </c>
      <c r="C118" s="203" t="s">
        <v>811</v>
      </c>
      <c r="D118" s="187"/>
      <c r="E118" s="204" t="s">
        <v>579</v>
      </c>
      <c r="F118" s="200">
        <v>116</v>
      </c>
      <c r="G118" s="203" t="s">
        <v>740</v>
      </c>
    </row>
    <row r="119" spans="1:7" x14ac:dyDescent="0.3">
      <c r="A119" s="202" t="s">
        <v>546</v>
      </c>
      <c r="B119" s="200">
        <v>117</v>
      </c>
      <c r="C119" s="203" t="s">
        <v>546</v>
      </c>
      <c r="D119" s="187"/>
      <c r="E119" s="204" t="s">
        <v>517</v>
      </c>
      <c r="F119" s="200">
        <v>117</v>
      </c>
      <c r="G119" s="203" t="s">
        <v>517</v>
      </c>
    </row>
    <row r="120" spans="1:7" x14ac:dyDescent="0.3">
      <c r="A120" s="202" t="s">
        <v>509</v>
      </c>
      <c r="B120" s="200">
        <v>118</v>
      </c>
      <c r="C120" s="203" t="s">
        <v>509</v>
      </c>
      <c r="D120" s="187"/>
      <c r="E120" s="204" t="s">
        <v>580</v>
      </c>
      <c r="F120" s="200">
        <v>118</v>
      </c>
      <c r="G120" s="203" t="s">
        <v>770</v>
      </c>
    </row>
    <row r="121" spans="1:7" x14ac:dyDescent="0.3">
      <c r="A121" s="202" t="s">
        <v>321</v>
      </c>
      <c r="B121" s="200">
        <v>119</v>
      </c>
      <c r="C121" s="204" t="s">
        <v>321</v>
      </c>
      <c r="D121" s="187"/>
      <c r="E121" s="204" t="s">
        <v>303</v>
      </c>
      <c r="F121" s="200">
        <v>119</v>
      </c>
      <c r="G121" s="203" t="s">
        <v>303</v>
      </c>
    </row>
    <row r="122" spans="1:7" x14ac:dyDescent="0.3">
      <c r="A122" s="202" t="s">
        <v>696</v>
      </c>
      <c r="B122" s="200">
        <v>120</v>
      </c>
      <c r="C122" s="203" t="s">
        <v>545</v>
      </c>
      <c r="D122" s="187"/>
      <c r="E122" s="204" t="s">
        <v>581</v>
      </c>
      <c r="F122" s="200">
        <v>120</v>
      </c>
      <c r="G122" s="203" t="s">
        <v>581</v>
      </c>
    </row>
    <row r="123" spans="1:7" x14ac:dyDescent="0.3">
      <c r="A123" s="202" t="s">
        <v>697</v>
      </c>
      <c r="B123" s="200">
        <v>121</v>
      </c>
      <c r="C123" s="203" t="s">
        <v>40</v>
      </c>
      <c r="D123" s="187"/>
      <c r="E123" s="204" t="s">
        <v>582</v>
      </c>
      <c r="F123" s="200">
        <v>121</v>
      </c>
      <c r="G123" s="203" t="s">
        <v>582</v>
      </c>
    </row>
    <row r="124" spans="1:7" x14ac:dyDescent="0.3">
      <c r="A124" s="202" t="s">
        <v>698</v>
      </c>
      <c r="B124" s="200">
        <v>122</v>
      </c>
      <c r="C124" s="203" t="s">
        <v>808</v>
      </c>
      <c r="D124" s="187"/>
      <c r="E124" s="204" t="s">
        <v>504</v>
      </c>
      <c r="F124" s="200">
        <v>122</v>
      </c>
      <c r="G124" s="203" t="s">
        <v>504</v>
      </c>
    </row>
    <row r="125" spans="1:7" x14ac:dyDescent="0.3">
      <c r="A125" s="202" t="s">
        <v>547</v>
      </c>
      <c r="B125" s="200">
        <v>123</v>
      </c>
      <c r="C125" s="203" t="s">
        <v>547</v>
      </c>
      <c r="D125" s="187"/>
      <c r="E125" s="204" t="s">
        <v>304</v>
      </c>
      <c r="F125" s="200">
        <v>123</v>
      </c>
      <c r="G125" s="203" t="s">
        <v>304</v>
      </c>
    </row>
    <row r="126" spans="1:7" x14ac:dyDescent="0.3">
      <c r="A126" s="202" t="s">
        <v>699</v>
      </c>
      <c r="B126" s="200">
        <v>124</v>
      </c>
      <c r="C126" s="203" t="s">
        <v>40</v>
      </c>
      <c r="D126" s="187"/>
      <c r="E126" s="204" t="s">
        <v>583</v>
      </c>
      <c r="F126" s="200">
        <v>124</v>
      </c>
      <c r="G126" s="203" t="s">
        <v>583</v>
      </c>
    </row>
    <row r="127" spans="1:7" x14ac:dyDescent="0.3">
      <c r="A127" s="202" t="s">
        <v>700</v>
      </c>
      <c r="B127" s="200">
        <v>125</v>
      </c>
      <c r="C127" s="203" t="s">
        <v>40</v>
      </c>
      <c r="D127" s="187"/>
      <c r="E127" s="204" t="s">
        <v>498</v>
      </c>
      <c r="F127" s="200">
        <v>125</v>
      </c>
      <c r="G127" s="203" t="s">
        <v>498</v>
      </c>
    </row>
    <row r="128" spans="1:7" x14ac:dyDescent="0.3">
      <c r="A128" s="202" t="s">
        <v>701</v>
      </c>
      <c r="B128" s="200">
        <v>126</v>
      </c>
      <c r="C128" s="203" t="s">
        <v>40</v>
      </c>
      <c r="D128" s="187"/>
      <c r="E128" s="204" t="s">
        <v>584</v>
      </c>
      <c r="F128" s="200">
        <v>126</v>
      </c>
      <c r="G128" s="203" t="s">
        <v>584</v>
      </c>
    </row>
    <row r="129" spans="1:7" x14ac:dyDescent="0.3">
      <c r="A129" s="202" t="s">
        <v>617</v>
      </c>
      <c r="B129" s="200">
        <v>127</v>
      </c>
      <c r="C129" s="203" t="s">
        <v>617</v>
      </c>
      <c r="D129" s="187"/>
      <c r="E129" s="204" t="s">
        <v>305</v>
      </c>
      <c r="F129" s="200">
        <v>127</v>
      </c>
      <c r="G129" s="204" t="s">
        <v>305</v>
      </c>
    </row>
    <row r="130" spans="1:7" x14ac:dyDescent="0.3">
      <c r="A130" s="202" t="s">
        <v>605</v>
      </c>
      <c r="B130" s="200">
        <v>128</v>
      </c>
      <c r="C130" s="203" t="s">
        <v>605</v>
      </c>
      <c r="D130" s="187"/>
      <c r="E130" s="204" t="s">
        <v>585</v>
      </c>
      <c r="F130" s="200">
        <v>128</v>
      </c>
      <c r="G130" s="203" t="s">
        <v>585</v>
      </c>
    </row>
    <row r="131" spans="1:7" x14ac:dyDescent="0.3">
      <c r="A131" s="202" t="s">
        <v>506</v>
      </c>
      <c r="B131" s="200">
        <v>129</v>
      </c>
      <c r="C131" s="203" t="s">
        <v>506</v>
      </c>
      <c r="D131" s="187"/>
      <c r="E131" s="204" t="s">
        <v>586</v>
      </c>
      <c r="F131" s="200">
        <v>129</v>
      </c>
      <c r="G131" s="203" t="s">
        <v>586</v>
      </c>
    </row>
    <row r="132" spans="1:7" x14ac:dyDescent="0.3">
      <c r="A132" s="202" t="s">
        <v>702</v>
      </c>
      <c r="B132" s="200">
        <v>130</v>
      </c>
      <c r="C132" s="203" t="s">
        <v>40</v>
      </c>
      <c r="D132" s="187"/>
      <c r="E132" s="204" t="s">
        <v>306</v>
      </c>
      <c r="F132" s="200">
        <v>130</v>
      </c>
      <c r="G132" s="203" t="s">
        <v>720</v>
      </c>
    </row>
    <row r="133" spans="1:7" x14ac:dyDescent="0.3">
      <c r="A133" s="202" t="s">
        <v>703</v>
      </c>
      <c r="B133" s="200">
        <v>131</v>
      </c>
      <c r="C133" s="203" t="s">
        <v>622</v>
      </c>
      <c r="D133" s="187"/>
      <c r="E133" s="204" t="s">
        <v>587</v>
      </c>
      <c r="F133" s="200">
        <v>131</v>
      </c>
      <c r="G133" s="203" t="s">
        <v>587</v>
      </c>
    </row>
    <row r="134" spans="1:7" x14ac:dyDescent="0.3">
      <c r="A134" s="202" t="s">
        <v>704</v>
      </c>
      <c r="B134" s="200">
        <v>132</v>
      </c>
      <c r="C134" s="203" t="s">
        <v>40</v>
      </c>
      <c r="D134" s="187"/>
      <c r="E134" s="204" t="s">
        <v>588</v>
      </c>
      <c r="F134" s="200">
        <v>132</v>
      </c>
      <c r="G134" s="203" t="s">
        <v>588</v>
      </c>
    </row>
    <row r="135" spans="1:7" x14ac:dyDescent="0.3">
      <c r="A135" s="202" t="s">
        <v>548</v>
      </c>
      <c r="B135" s="200">
        <v>133</v>
      </c>
      <c r="C135" s="203" t="s">
        <v>548</v>
      </c>
      <c r="D135" s="187"/>
      <c r="E135" s="204" t="s">
        <v>518</v>
      </c>
      <c r="F135" s="200">
        <v>133</v>
      </c>
      <c r="G135" s="203" t="s">
        <v>518</v>
      </c>
    </row>
    <row r="136" spans="1:7" x14ac:dyDescent="0.3">
      <c r="A136" s="202" t="s">
        <v>549</v>
      </c>
      <c r="B136" s="200">
        <v>134</v>
      </c>
      <c r="C136" s="203" t="s">
        <v>549</v>
      </c>
      <c r="D136" s="187"/>
      <c r="E136" s="204" t="s">
        <v>589</v>
      </c>
      <c r="F136" s="200">
        <v>134</v>
      </c>
      <c r="G136" s="203" t="s">
        <v>589</v>
      </c>
    </row>
    <row r="137" spans="1:7" x14ac:dyDescent="0.3">
      <c r="A137" s="202" t="s">
        <v>705</v>
      </c>
      <c r="B137" s="200">
        <v>135</v>
      </c>
      <c r="C137" s="203" t="s">
        <v>808</v>
      </c>
      <c r="D137" s="187"/>
      <c r="E137" s="204" t="s">
        <v>590</v>
      </c>
      <c r="F137" s="200">
        <v>135</v>
      </c>
      <c r="G137" s="203" t="s">
        <v>590</v>
      </c>
    </row>
    <row r="138" spans="1:7" x14ac:dyDescent="0.3">
      <c r="A138" s="202" t="s">
        <v>322</v>
      </c>
      <c r="B138" s="200">
        <v>136</v>
      </c>
      <c r="C138" s="203" t="s">
        <v>322</v>
      </c>
      <c r="D138" s="187"/>
      <c r="E138" s="204" t="s">
        <v>591</v>
      </c>
      <c r="F138" s="200">
        <v>136</v>
      </c>
      <c r="G138" s="203" t="s">
        <v>591</v>
      </c>
    </row>
    <row r="139" spans="1:7" x14ac:dyDescent="0.3">
      <c r="A139" s="202" t="s">
        <v>550</v>
      </c>
      <c r="B139" s="200">
        <v>137</v>
      </c>
      <c r="C139" s="203" t="s">
        <v>550</v>
      </c>
      <c r="D139" s="187"/>
      <c r="E139" s="204" t="s">
        <v>592</v>
      </c>
      <c r="F139" s="200">
        <v>137</v>
      </c>
      <c r="G139" s="203" t="s">
        <v>592</v>
      </c>
    </row>
    <row r="140" spans="1:7" x14ac:dyDescent="0.3">
      <c r="A140" s="202" t="s">
        <v>706</v>
      </c>
      <c r="B140" s="200">
        <v>138</v>
      </c>
      <c r="C140" s="203" t="s">
        <v>40</v>
      </c>
      <c r="D140" s="187"/>
      <c r="E140" s="204" t="s">
        <v>593</v>
      </c>
      <c r="F140" s="200">
        <v>138</v>
      </c>
      <c r="G140" s="203" t="s">
        <v>593</v>
      </c>
    </row>
    <row r="141" spans="1:7" x14ac:dyDescent="0.3">
      <c r="A141" s="202" t="s">
        <v>606</v>
      </c>
      <c r="B141" s="200">
        <v>139</v>
      </c>
      <c r="C141" s="203" t="s">
        <v>606</v>
      </c>
      <c r="D141" s="187"/>
      <c r="E141" s="204" t="s">
        <v>594</v>
      </c>
      <c r="F141" s="200">
        <v>139</v>
      </c>
      <c r="G141" s="203" t="s">
        <v>305</v>
      </c>
    </row>
    <row r="142" spans="1:7" x14ac:dyDescent="0.3">
      <c r="A142" s="202" t="s">
        <v>627</v>
      </c>
      <c r="B142" s="200">
        <v>140</v>
      </c>
      <c r="C142" s="203" t="s">
        <v>627</v>
      </c>
      <c r="D142" s="187"/>
      <c r="E142" s="204" t="s">
        <v>595</v>
      </c>
      <c r="F142" s="200">
        <v>140</v>
      </c>
      <c r="G142" s="203" t="s">
        <v>779</v>
      </c>
    </row>
    <row r="143" spans="1:7" x14ac:dyDescent="0.3">
      <c r="A143" s="202" t="s">
        <v>707</v>
      </c>
      <c r="B143" s="200">
        <v>141</v>
      </c>
      <c r="C143" s="203" t="s">
        <v>40</v>
      </c>
      <c r="D143" s="187"/>
      <c r="E143" s="204" t="s">
        <v>511</v>
      </c>
      <c r="F143" s="200">
        <v>141</v>
      </c>
      <c r="G143" s="203" t="s">
        <v>511</v>
      </c>
    </row>
    <row r="144" spans="1:7" x14ac:dyDescent="0.3">
      <c r="A144" s="202" t="s">
        <v>708</v>
      </c>
      <c r="B144" s="200">
        <v>142</v>
      </c>
      <c r="C144" s="203" t="s">
        <v>40</v>
      </c>
      <c r="D144" s="187"/>
      <c r="E144" s="204" t="s">
        <v>596</v>
      </c>
      <c r="F144" s="200">
        <v>142</v>
      </c>
      <c r="G144" s="203" t="s">
        <v>596</v>
      </c>
    </row>
    <row r="145" spans="1:7" x14ac:dyDescent="0.3">
      <c r="A145" s="202" t="s">
        <v>308</v>
      </c>
      <c r="B145" s="200">
        <v>143</v>
      </c>
      <c r="C145" s="203" t="s">
        <v>308</v>
      </c>
      <c r="D145" s="187"/>
      <c r="E145" s="204" t="s">
        <v>505</v>
      </c>
      <c r="F145" s="200">
        <v>143</v>
      </c>
      <c r="G145" s="203" t="s">
        <v>505</v>
      </c>
    </row>
    <row r="146" spans="1:7" x14ac:dyDescent="0.3">
      <c r="A146" s="218" t="s">
        <v>709</v>
      </c>
      <c r="B146" s="221">
        <v>144</v>
      </c>
      <c r="C146" s="219" t="s">
        <v>310</v>
      </c>
      <c r="D146" s="189"/>
      <c r="E146" s="204" t="s">
        <v>597</v>
      </c>
      <c r="F146" s="200">
        <v>144</v>
      </c>
      <c r="G146" s="203" t="s">
        <v>597</v>
      </c>
    </row>
    <row r="147" spans="1:7" x14ac:dyDescent="0.3">
      <c r="A147" s="202" t="s">
        <v>710</v>
      </c>
      <c r="B147" s="200">
        <v>145</v>
      </c>
      <c r="C147" s="203" t="s">
        <v>40</v>
      </c>
      <c r="D147" s="182"/>
      <c r="E147" s="204" t="s">
        <v>494</v>
      </c>
      <c r="F147" s="200">
        <v>145</v>
      </c>
      <c r="G147" s="203" t="s">
        <v>494</v>
      </c>
    </row>
    <row r="148" spans="1:7" x14ac:dyDescent="0.3">
      <c r="A148" s="202" t="s">
        <v>711</v>
      </c>
      <c r="B148" s="200">
        <v>146</v>
      </c>
      <c r="C148" s="203" t="s">
        <v>40</v>
      </c>
      <c r="D148" s="187"/>
      <c r="E148" s="213" t="s">
        <v>659</v>
      </c>
      <c r="F148" s="200">
        <v>146</v>
      </c>
      <c r="G148" s="203" t="s">
        <v>755</v>
      </c>
    </row>
    <row r="149" spans="1:7" x14ac:dyDescent="0.3">
      <c r="A149" s="202" t="s">
        <v>551</v>
      </c>
      <c r="B149" s="200">
        <v>147</v>
      </c>
      <c r="C149" s="203" t="s">
        <v>551</v>
      </c>
      <c r="D149" s="187"/>
      <c r="E149" s="204" t="s">
        <v>598</v>
      </c>
      <c r="F149" s="200">
        <v>147</v>
      </c>
      <c r="G149" s="203" t="s">
        <v>788</v>
      </c>
    </row>
    <row r="150" spans="1:7" x14ac:dyDescent="0.3">
      <c r="A150" s="202" t="s">
        <v>712</v>
      </c>
      <c r="B150" s="200">
        <v>148</v>
      </c>
      <c r="C150" s="203" t="s">
        <v>551</v>
      </c>
      <c r="D150" s="187"/>
      <c r="E150" s="204" t="s">
        <v>599</v>
      </c>
      <c r="F150" s="200">
        <v>148</v>
      </c>
      <c r="G150" s="203" t="s">
        <v>793</v>
      </c>
    </row>
    <row r="151" spans="1:7" x14ac:dyDescent="0.3">
      <c r="A151" s="202" t="s">
        <v>528</v>
      </c>
      <c r="B151" s="200">
        <v>149</v>
      </c>
      <c r="C151" s="203" t="s">
        <v>528</v>
      </c>
      <c r="D151" s="187"/>
      <c r="E151" s="204" t="s">
        <v>600</v>
      </c>
      <c r="F151" s="200">
        <v>149</v>
      </c>
      <c r="G151" s="203" t="s">
        <v>600</v>
      </c>
    </row>
    <row r="152" spans="1:7" x14ac:dyDescent="0.3">
      <c r="A152" s="202" t="s">
        <v>618</v>
      </c>
      <c r="B152" s="200">
        <v>150</v>
      </c>
      <c r="C152" s="203" t="s">
        <v>618</v>
      </c>
      <c r="D152" s="187"/>
      <c r="E152" s="204" t="s">
        <v>601</v>
      </c>
      <c r="F152" s="200">
        <v>150</v>
      </c>
      <c r="G152" s="203" t="s">
        <v>601</v>
      </c>
    </row>
    <row r="153" spans="1:7" x14ac:dyDescent="0.3">
      <c r="A153" s="202" t="s">
        <v>713</v>
      </c>
      <c r="B153" s="200">
        <v>151</v>
      </c>
      <c r="C153" s="203" t="s">
        <v>40</v>
      </c>
      <c r="D153" s="187"/>
      <c r="E153" s="204" t="s">
        <v>602</v>
      </c>
      <c r="F153" s="200">
        <v>151</v>
      </c>
      <c r="G153" s="203" t="s">
        <v>602</v>
      </c>
    </row>
    <row r="154" spans="1:7" x14ac:dyDescent="0.3">
      <c r="A154" s="202" t="s">
        <v>714</v>
      </c>
      <c r="B154" s="200">
        <v>152</v>
      </c>
      <c r="C154" s="203" t="s">
        <v>512</v>
      </c>
      <c r="D154" s="187"/>
      <c r="E154" s="204" t="s">
        <v>603</v>
      </c>
      <c r="F154" s="200">
        <v>152</v>
      </c>
      <c r="G154" s="203" t="s">
        <v>603</v>
      </c>
    </row>
    <row r="155" spans="1:7" x14ac:dyDescent="0.3">
      <c r="A155" s="202" t="s">
        <v>715</v>
      </c>
      <c r="B155" s="200">
        <v>153</v>
      </c>
      <c r="C155" s="203" t="s">
        <v>40</v>
      </c>
      <c r="D155" s="187"/>
      <c r="E155" s="204" t="s">
        <v>604</v>
      </c>
      <c r="F155" s="200">
        <v>153</v>
      </c>
      <c r="G155" s="203" t="s">
        <v>604</v>
      </c>
    </row>
    <row r="156" spans="1:7" x14ac:dyDescent="0.3">
      <c r="A156" s="202" t="s">
        <v>716</v>
      </c>
      <c r="B156" s="200">
        <v>154</v>
      </c>
      <c r="C156" s="203" t="s">
        <v>40</v>
      </c>
      <c r="D156" s="187"/>
      <c r="E156" s="204" t="s">
        <v>321</v>
      </c>
      <c r="F156" s="200">
        <v>154</v>
      </c>
      <c r="G156" s="204" t="s">
        <v>321</v>
      </c>
    </row>
    <row r="157" spans="1:7" x14ac:dyDescent="0.3">
      <c r="A157" s="202" t="s">
        <v>607</v>
      </c>
      <c r="B157" s="200">
        <v>155</v>
      </c>
      <c r="C157" s="203" t="s">
        <v>607</v>
      </c>
      <c r="D157" s="187"/>
      <c r="E157" s="204" t="s">
        <v>506</v>
      </c>
      <c r="F157" s="200">
        <v>155</v>
      </c>
      <c r="G157" s="203" t="s">
        <v>506</v>
      </c>
    </row>
    <row r="158" spans="1:7" x14ac:dyDescent="0.3">
      <c r="A158" s="202" t="s">
        <v>626</v>
      </c>
      <c r="B158" s="200">
        <v>156</v>
      </c>
      <c r="C158" s="203" t="s">
        <v>626</v>
      </c>
      <c r="D158" s="187"/>
      <c r="E158" s="204" t="s">
        <v>605</v>
      </c>
      <c r="F158" s="200">
        <v>156</v>
      </c>
      <c r="G158" s="203" t="s">
        <v>605</v>
      </c>
    </row>
    <row r="159" spans="1:7" x14ac:dyDescent="0.3">
      <c r="A159" s="202" t="s">
        <v>305</v>
      </c>
      <c r="B159" s="200">
        <v>157</v>
      </c>
      <c r="C159" s="203" t="s">
        <v>812</v>
      </c>
      <c r="D159" s="187"/>
      <c r="E159" s="204" t="s">
        <v>499</v>
      </c>
      <c r="F159" s="200">
        <v>157</v>
      </c>
      <c r="G159" s="203" t="s">
        <v>813</v>
      </c>
    </row>
    <row r="160" spans="1:7" x14ac:dyDescent="0.3">
      <c r="A160" s="202" t="s">
        <v>586</v>
      </c>
      <c r="B160" s="200">
        <v>158</v>
      </c>
      <c r="C160" s="203" t="s">
        <v>814</v>
      </c>
      <c r="D160" s="187"/>
      <c r="E160" s="204" t="s">
        <v>606</v>
      </c>
      <c r="F160" s="200">
        <v>158</v>
      </c>
      <c r="G160" s="203" t="s">
        <v>606</v>
      </c>
    </row>
    <row r="161" spans="1:7" x14ac:dyDescent="0.3">
      <c r="A161" s="202" t="s">
        <v>498</v>
      </c>
      <c r="B161" s="200">
        <v>159</v>
      </c>
      <c r="C161" s="203" t="s">
        <v>498</v>
      </c>
      <c r="D161" s="187"/>
      <c r="E161" s="204" t="s">
        <v>322</v>
      </c>
      <c r="F161" s="200">
        <v>159</v>
      </c>
      <c r="G161" s="203" t="s">
        <v>322</v>
      </c>
    </row>
    <row r="162" spans="1:7" x14ac:dyDescent="0.3">
      <c r="A162" s="202" t="s">
        <v>585</v>
      </c>
      <c r="B162" s="200">
        <v>160</v>
      </c>
      <c r="C162" s="203" t="s">
        <v>585</v>
      </c>
      <c r="D162" s="187"/>
      <c r="E162" s="204" t="s">
        <v>500</v>
      </c>
      <c r="F162" s="200">
        <v>160</v>
      </c>
      <c r="G162" s="203" t="s">
        <v>500</v>
      </c>
    </row>
    <row r="163" spans="1:7" x14ac:dyDescent="0.3">
      <c r="A163" s="202" t="s">
        <v>500</v>
      </c>
      <c r="B163" s="200">
        <v>161</v>
      </c>
      <c r="C163" s="203" t="s">
        <v>500</v>
      </c>
      <c r="D163" s="187"/>
      <c r="E163" s="204" t="s">
        <v>512</v>
      </c>
      <c r="F163" s="200">
        <v>161</v>
      </c>
      <c r="G163" s="203" t="s">
        <v>512</v>
      </c>
    </row>
    <row r="164" spans="1:7" x14ac:dyDescent="0.3">
      <c r="A164" s="202" t="s">
        <v>717</v>
      </c>
      <c r="B164" s="200">
        <v>162</v>
      </c>
      <c r="C164" s="204" t="s">
        <v>321</v>
      </c>
      <c r="D164" s="187"/>
      <c r="E164" s="204" t="s">
        <v>607</v>
      </c>
      <c r="F164" s="200">
        <v>162</v>
      </c>
      <c r="G164" s="203" t="s">
        <v>607</v>
      </c>
    </row>
    <row r="165" spans="1:7" x14ac:dyDescent="0.3">
      <c r="A165" s="202" t="s">
        <v>584</v>
      </c>
      <c r="B165" s="200">
        <v>163</v>
      </c>
      <c r="C165" s="203" t="s">
        <v>584</v>
      </c>
      <c r="D165" s="187"/>
      <c r="E165" s="204" t="s">
        <v>608</v>
      </c>
      <c r="F165" s="200">
        <v>163</v>
      </c>
      <c r="G165" s="203" t="s">
        <v>608</v>
      </c>
    </row>
    <row r="166" spans="1:7" x14ac:dyDescent="0.3">
      <c r="A166" s="202" t="s">
        <v>512</v>
      </c>
      <c r="B166" s="200">
        <v>164</v>
      </c>
      <c r="C166" s="203" t="s">
        <v>512</v>
      </c>
      <c r="D166" s="187"/>
      <c r="E166" s="204" t="s">
        <v>519</v>
      </c>
      <c r="F166" s="200">
        <v>164</v>
      </c>
      <c r="G166" s="203" t="s">
        <v>519</v>
      </c>
    </row>
    <row r="167" spans="1:7" x14ac:dyDescent="0.3">
      <c r="A167" s="202" t="s">
        <v>619</v>
      </c>
      <c r="B167" s="200">
        <v>165</v>
      </c>
      <c r="C167" s="203" t="s">
        <v>619</v>
      </c>
      <c r="D167" s="187"/>
      <c r="E167" s="204" t="s">
        <v>609</v>
      </c>
      <c r="F167" s="200">
        <v>165</v>
      </c>
      <c r="G167" s="203" t="s">
        <v>609</v>
      </c>
    </row>
    <row r="168" spans="1:7" x14ac:dyDescent="0.3">
      <c r="A168" s="202" t="s">
        <v>304</v>
      </c>
      <c r="B168" s="200">
        <v>166</v>
      </c>
      <c r="C168" s="203" t="s">
        <v>304</v>
      </c>
      <c r="D168" s="187"/>
      <c r="E168" s="204" t="s">
        <v>520</v>
      </c>
      <c r="F168" s="200">
        <v>166</v>
      </c>
      <c r="G168" s="203" t="s">
        <v>520</v>
      </c>
    </row>
    <row r="169" spans="1:7" x14ac:dyDescent="0.3">
      <c r="A169" s="202" t="s">
        <v>718</v>
      </c>
      <c r="B169" s="200">
        <v>167</v>
      </c>
      <c r="C169" s="204" t="s">
        <v>321</v>
      </c>
      <c r="D169" s="187"/>
      <c r="E169" s="204" t="s">
        <v>521</v>
      </c>
      <c r="F169" s="200">
        <v>167</v>
      </c>
      <c r="G169" s="203" t="s">
        <v>521</v>
      </c>
    </row>
    <row r="170" spans="1:7" x14ac:dyDescent="0.3">
      <c r="A170" s="202" t="s">
        <v>504</v>
      </c>
      <c r="B170" s="200">
        <v>168</v>
      </c>
      <c r="C170" s="203" t="s">
        <v>504</v>
      </c>
      <c r="D170" s="187"/>
      <c r="E170" s="204" t="s">
        <v>522</v>
      </c>
      <c r="F170" s="200">
        <v>168</v>
      </c>
      <c r="G170" s="203" t="s">
        <v>522</v>
      </c>
    </row>
    <row r="171" spans="1:7" x14ac:dyDescent="0.3">
      <c r="A171" s="202" t="s">
        <v>719</v>
      </c>
      <c r="B171" s="200">
        <v>169</v>
      </c>
      <c r="C171" s="203" t="s">
        <v>808</v>
      </c>
      <c r="D171" s="191"/>
      <c r="E171" s="204" t="s">
        <v>507</v>
      </c>
      <c r="F171" s="200">
        <v>169</v>
      </c>
      <c r="G171" s="203" t="s">
        <v>507</v>
      </c>
    </row>
    <row r="172" spans="1:7" x14ac:dyDescent="0.3">
      <c r="A172" s="202" t="s">
        <v>553</v>
      </c>
      <c r="B172" s="200">
        <v>170</v>
      </c>
      <c r="C172" s="203" t="s">
        <v>553</v>
      </c>
      <c r="D172" s="187"/>
      <c r="E172" s="204" t="s">
        <v>495</v>
      </c>
      <c r="F172" s="200">
        <v>170</v>
      </c>
      <c r="G172" s="203" t="s">
        <v>495</v>
      </c>
    </row>
    <row r="173" spans="1:7" x14ac:dyDescent="0.3">
      <c r="A173" s="202" t="s">
        <v>720</v>
      </c>
      <c r="B173" s="200">
        <v>171</v>
      </c>
      <c r="C173" s="203" t="s">
        <v>40</v>
      </c>
      <c r="D173" s="187"/>
      <c r="E173" s="204" t="s">
        <v>610</v>
      </c>
      <c r="F173" s="200">
        <v>171</v>
      </c>
      <c r="G173" s="203" t="s">
        <v>815</v>
      </c>
    </row>
    <row r="174" spans="1:7" x14ac:dyDescent="0.3">
      <c r="A174" s="202" t="s">
        <v>583</v>
      </c>
      <c r="B174" s="200">
        <v>172</v>
      </c>
      <c r="C174" s="203" t="s">
        <v>583</v>
      </c>
      <c r="D174" s="187"/>
      <c r="E174" s="204" t="s">
        <v>611</v>
      </c>
      <c r="F174" s="200">
        <v>172</v>
      </c>
      <c r="G174" s="203" t="s">
        <v>611</v>
      </c>
    </row>
    <row r="175" spans="1:7" x14ac:dyDescent="0.3">
      <c r="A175" s="202" t="s">
        <v>721</v>
      </c>
      <c r="B175" s="200">
        <v>173</v>
      </c>
      <c r="C175" s="203" t="s">
        <v>808</v>
      </c>
      <c r="D175" s="187"/>
      <c r="E175" s="204" t="s">
        <v>612</v>
      </c>
      <c r="F175" s="200">
        <v>173</v>
      </c>
      <c r="G175" s="203" t="s">
        <v>612</v>
      </c>
    </row>
    <row r="176" spans="1:7" x14ac:dyDescent="0.3">
      <c r="A176" s="202" t="s">
        <v>587</v>
      </c>
      <c r="B176" s="200">
        <v>174</v>
      </c>
      <c r="C176" s="203" t="s">
        <v>587</v>
      </c>
      <c r="D176" s="187"/>
      <c r="E176" s="204" t="s">
        <v>307</v>
      </c>
      <c r="F176" s="200">
        <v>174</v>
      </c>
      <c r="G176" s="203" t="s">
        <v>307</v>
      </c>
    </row>
    <row r="177" spans="1:7" x14ac:dyDescent="0.3">
      <c r="A177" s="202" t="s">
        <v>722</v>
      </c>
      <c r="B177" s="200">
        <v>175</v>
      </c>
      <c r="C177" s="203" t="s">
        <v>808</v>
      </c>
      <c r="D177" s="187"/>
      <c r="E177" s="204" t="s">
        <v>613</v>
      </c>
      <c r="F177" s="200">
        <v>175</v>
      </c>
      <c r="G177" s="203" t="s">
        <v>816</v>
      </c>
    </row>
    <row r="178" spans="1:7" x14ac:dyDescent="0.3">
      <c r="A178" s="202" t="s">
        <v>588</v>
      </c>
      <c r="B178" s="200">
        <v>176</v>
      </c>
      <c r="C178" s="203" t="s">
        <v>588</v>
      </c>
      <c r="D178" s="187"/>
      <c r="E178" s="204" t="s">
        <v>614</v>
      </c>
      <c r="F178" s="200">
        <v>176</v>
      </c>
      <c r="G178" s="203" t="s">
        <v>614</v>
      </c>
    </row>
    <row r="179" spans="1:7" x14ac:dyDescent="0.3">
      <c r="A179" s="202" t="s">
        <v>723</v>
      </c>
      <c r="B179" s="200">
        <v>177</v>
      </c>
      <c r="C179" s="203" t="s">
        <v>564</v>
      </c>
      <c r="D179" s="187"/>
      <c r="E179" s="204" t="s">
        <v>615</v>
      </c>
      <c r="F179" s="200">
        <v>177</v>
      </c>
      <c r="G179" s="203" t="s">
        <v>615</v>
      </c>
    </row>
    <row r="180" spans="1:7" x14ac:dyDescent="0.3">
      <c r="A180" s="202" t="s">
        <v>555</v>
      </c>
      <c r="B180" s="200">
        <v>178</v>
      </c>
      <c r="C180" s="203" t="s">
        <v>555</v>
      </c>
      <c r="D180" s="187"/>
      <c r="E180" s="204" t="s">
        <v>616</v>
      </c>
      <c r="F180" s="200">
        <v>178</v>
      </c>
      <c r="G180" s="203" t="s">
        <v>817</v>
      </c>
    </row>
    <row r="181" spans="1:7" x14ac:dyDescent="0.3">
      <c r="A181" s="202" t="s">
        <v>554</v>
      </c>
      <c r="B181" s="200">
        <v>179</v>
      </c>
      <c r="C181" s="203" t="s">
        <v>554</v>
      </c>
      <c r="D181" s="187"/>
      <c r="E181" s="204" t="s">
        <v>617</v>
      </c>
      <c r="F181" s="200">
        <v>179</v>
      </c>
      <c r="G181" s="203" t="s">
        <v>617</v>
      </c>
    </row>
    <row r="182" spans="1:7" x14ac:dyDescent="0.3">
      <c r="A182" s="202" t="s">
        <v>724</v>
      </c>
      <c r="B182" s="200">
        <v>180</v>
      </c>
      <c r="C182" s="203" t="s">
        <v>40</v>
      </c>
      <c r="D182" s="187"/>
      <c r="E182" s="204" t="s">
        <v>308</v>
      </c>
      <c r="F182" s="200">
        <v>180</v>
      </c>
      <c r="G182" s="203" t="s">
        <v>308</v>
      </c>
    </row>
    <row r="183" spans="1:7" x14ac:dyDescent="0.3">
      <c r="A183" s="202" t="s">
        <v>725</v>
      </c>
      <c r="B183" s="200">
        <v>181</v>
      </c>
      <c r="C183" s="203" t="s">
        <v>808</v>
      </c>
      <c r="D183" s="187"/>
      <c r="E183" s="204" t="s">
        <v>618</v>
      </c>
      <c r="F183" s="200">
        <v>181</v>
      </c>
      <c r="G183" s="203" t="s">
        <v>618</v>
      </c>
    </row>
    <row r="184" spans="1:7" x14ac:dyDescent="0.3">
      <c r="A184" s="202" t="s">
        <v>608</v>
      </c>
      <c r="B184" s="200">
        <v>182</v>
      </c>
      <c r="C184" s="203" t="s">
        <v>608</v>
      </c>
      <c r="D184" s="187"/>
      <c r="E184" s="204" t="s">
        <v>619</v>
      </c>
      <c r="F184" s="200">
        <v>182</v>
      </c>
      <c r="G184" s="203" t="s">
        <v>619</v>
      </c>
    </row>
    <row r="185" spans="1:7" x14ac:dyDescent="0.3">
      <c r="A185" s="202" t="s">
        <v>726</v>
      </c>
      <c r="B185" s="200">
        <v>183</v>
      </c>
      <c r="C185" s="203" t="s">
        <v>40</v>
      </c>
      <c r="D185" s="187"/>
      <c r="E185" s="204" t="s">
        <v>620</v>
      </c>
      <c r="F185" s="200">
        <v>183</v>
      </c>
      <c r="G185" s="203" t="s">
        <v>620</v>
      </c>
    </row>
    <row r="186" spans="1:7" x14ac:dyDescent="0.3">
      <c r="A186" s="202" t="s">
        <v>727</v>
      </c>
      <c r="B186" s="200">
        <v>184</v>
      </c>
      <c r="C186" s="203" t="s">
        <v>610</v>
      </c>
      <c r="D186" s="187"/>
      <c r="E186" s="204" t="s">
        <v>621</v>
      </c>
      <c r="F186" s="200">
        <v>184</v>
      </c>
      <c r="G186" s="203" t="s">
        <v>621</v>
      </c>
    </row>
    <row r="187" spans="1:7" x14ac:dyDescent="0.3">
      <c r="A187" s="202" t="s">
        <v>728</v>
      </c>
      <c r="B187" s="200">
        <v>185</v>
      </c>
      <c r="C187" s="203" t="s">
        <v>557</v>
      </c>
      <c r="D187" s="187"/>
      <c r="E187" s="204" t="s">
        <v>523</v>
      </c>
      <c r="F187" s="200">
        <v>185</v>
      </c>
      <c r="G187" s="203" t="s">
        <v>523</v>
      </c>
    </row>
    <row r="188" spans="1:7" x14ac:dyDescent="0.3">
      <c r="A188" s="202" t="s">
        <v>556</v>
      </c>
      <c r="B188" s="200">
        <v>186</v>
      </c>
      <c r="C188" s="203" t="s">
        <v>556</v>
      </c>
      <c r="D188" s="187"/>
      <c r="E188" s="204" t="s">
        <v>501</v>
      </c>
      <c r="F188" s="200">
        <v>186</v>
      </c>
      <c r="G188" s="203" t="s">
        <v>501</v>
      </c>
    </row>
    <row r="189" spans="1:7" x14ac:dyDescent="0.3">
      <c r="A189" s="202" t="s">
        <v>518</v>
      </c>
      <c r="B189" s="200">
        <v>187</v>
      </c>
      <c r="C189" s="203" t="s">
        <v>818</v>
      </c>
      <c r="D189" s="187"/>
      <c r="E189" s="204" t="s">
        <v>622</v>
      </c>
      <c r="F189" s="200">
        <v>187</v>
      </c>
      <c r="G189" s="203" t="s">
        <v>703</v>
      </c>
    </row>
    <row r="190" spans="1:7" x14ac:dyDescent="0.3">
      <c r="A190" s="202" t="s">
        <v>729</v>
      </c>
      <c r="B190" s="200">
        <v>188</v>
      </c>
      <c r="C190" s="203" t="s">
        <v>40</v>
      </c>
      <c r="D190" s="187"/>
      <c r="E190" s="204" t="s">
        <v>623</v>
      </c>
      <c r="F190" s="200">
        <v>188</v>
      </c>
      <c r="G190" s="203" t="s">
        <v>623</v>
      </c>
    </row>
    <row r="191" spans="1:7" x14ac:dyDescent="0.3">
      <c r="A191" s="202" t="s">
        <v>560</v>
      </c>
      <c r="B191" s="200">
        <v>189</v>
      </c>
      <c r="C191" s="203" t="s">
        <v>560</v>
      </c>
      <c r="D191" s="187"/>
      <c r="E191" s="204" t="s">
        <v>502</v>
      </c>
      <c r="F191" s="200">
        <v>189</v>
      </c>
      <c r="G191" s="203" t="s">
        <v>819</v>
      </c>
    </row>
    <row r="192" spans="1:7" x14ac:dyDescent="0.3">
      <c r="A192" s="202" t="s">
        <v>730</v>
      </c>
      <c r="B192" s="200">
        <v>190</v>
      </c>
      <c r="C192" s="203" t="s">
        <v>40</v>
      </c>
      <c r="D192" s="187"/>
      <c r="E192" s="204" t="s">
        <v>624</v>
      </c>
      <c r="F192" s="200">
        <v>190</v>
      </c>
      <c r="G192" s="203" t="s">
        <v>756</v>
      </c>
    </row>
    <row r="193" spans="1:7" x14ac:dyDescent="0.3">
      <c r="A193" s="202" t="s">
        <v>731</v>
      </c>
      <c r="B193" s="200">
        <v>191</v>
      </c>
      <c r="C193" s="203" t="s">
        <v>40</v>
      </c>
      <c r="D193" s="187"/>
      <c r="E193" s="204" t="s">
        <v>309</v>
      </c>
      <c r="F193" s="200">
        <v>191</v>
      </c>
      <c r="G193" s="203" t="s">
        <v>309</v>
      </c>
    </row>
    <row r="194" spans="1:7" x14ac:dyDescent="0.3">
      <c r="A194" s="202" t="s">
        <v>732</v>
      </c>
      <c r="B194" s="200">
        <v>192</v>
      </c>
      <c r="C194" s="203" t="s">
        <v>40</v>
      </c>
      <c r="D194" s="187"/>
      <c r="E194" s="204" t="s">
        <v>625</v>
      </c>
      <c r="F194" s="200">
        <v>192</v>
      </c>
      <c r="G194" s="203" t="s">
        <v>625</v>
      </c>
    </row>
    <row r="195" spans="1:7" x14ac:dyDescent="0.3">
      <c r="A195" s="202" t="s">
        <v>559</v>
      </c>
      <c r="B195" s="200">
        <v>193</v>
      </c>
      <c r="C195" s="203" t="s">
        <v>559</v>
      </c>
      <c r="D195" s="187"/>
      <c r="E195" s="204" t="s">
        <v>626</v>
      </c>
      <c r="F195" s="200">
        <v>193</v>
      </c>
      <c r="G195" s="203" t="s">
        <v>626</v>
      </c>
    </row>
    <row r="196" spans="1:7" x14ac:dyDescent="0.3">
      <c r="A196" s="202" t="s">
        <v>733</v>
      </c>
      <c r="B196" s="200">
        <v>194</v>
      </c>
      <c r="C196" s="203" t="s">
        <v>40</v>
      </c>
      <c r="D196" s="187"/>
      <c r="E196" s="204" t="s">
        <v>627</v>
      </c>
      <c r="F196" s="200">
        <v>194</v>
      </c>
      <c r="G196" s="203" t="s">
        <v>627</v>
      </c>
    </row>
    <row r="197" spans="1:7" x14ac:dyDescent="0.3">
      <c r="A197" s="202" t="s">
        <v>734</v>
      </c>
      <c r="B197" s="200">
        <v>195</v>
      </c>
      <c r="C197" s="203" t="s">
        <v>40</v>
      </c>
      <c r="D197" s="187"/>
      <c r="E197" s="204" t="s">
        <v>310</v>
      </c>
      <c r="F197" s="200">
        <v>195</v>
      </c>
      <c r="G197" s="203" t="s">
        <v>310</v>
      </c>
    </row>
    <row r="198" spans="1:7" x14ac:dyDescent="0.3">
      <c r="A198" s="202" t="s">
        <v>310</v>
      </c>
      <c r="B198" s="200">
        <v>196</v>
      </c>
      <c r="C198" s="203" t="s">
        <v>310</v>
      </c>
      <c r="D198" s="187"/>
      <c r="E198" s="214" t="s">
        <v>311</v>
      </c>
      <c r="F198" s="200">
        <v>196</v>
      </c>
      <c r="G198" s="203" t="s">
        <v>470</v>
      </c>
    </row>
    <row r="199" spans="1:7" x14ac:dyDescent="0.3">
      <c r="A199" s="202" t="s">
        <v>735</v>
      </c>
      <c r="B199" s="200">
        <v>197</v>
      </c>
      <c r="C199" s="203" t="s">
        <v>40</v>
      </c>
      <c r="D199" s="187"/>
      <c r="E199" s="214" t="s">
        <v>312</v>
      </c>
      <c r="F199" s="200">
        <v>197</v>
      </c>
      <c r="G199" s="203" t="s">
        <v>470</v>
      </c>
    </row>
    <row r="200" spans="1:7" x14ac:dyDescent="0.3">
      <c r="A200" s="202" t="s">
        <v>589</v>
      </c>
      <c r="B200" s="200">
        <v>198</v>
      </c>
      <c r="C200" s="203" t="s">
        <v>589</v>
      </c>
      <c r="D200" s="187"/>
      <c r="E200" s="214" t="s">
        <v>464</v>
      </c>
      <c r="F200" s="200">
        <v>198</v>
      </c>
      <c r="G200" s="203" t="s">
        <v>470</v>
      </c>
    </row>
    <row r="201" spans="1:7" x14ac:dyDescent="0.3">
      <c r="A201" s="202" t="s">
        <v>736</v>
      </c>
      <c r="B201" s="200">
        <v>199</v>
      </c>
      <c r="C201" s="203" t="s">
        <v>610</v>
      </c>
      <c r="D201" s="187"/>
      <c r="E201" s="214" t="s">
        <v>465</v>
      </c>
      <c r="F201" s="200">
        <v>199</v>
      </c>
      <c r="G201" s="203" t="s">
        <v>470</v>
      </c>
    </row>
    <row r="202" spans="1:7" x14ac:dyDescent="0.3">
      <c r="A202" s="202" t="s">
        <v>737</v>
      </c>
      <c r="B202" s="200">
        <v>200</v>
      </c>
      <c r="C202" s="203" t="s">
        <v>40</v>
      </c>
      <c r="D202" s="187"/>
      <c r="E202" s="214" t="s">
        <v>466</v>
      </c>
      <c r="F202" s="200">
        <v>200</v>
      </c>
      <c r="G202" s="203" t="s">
        <v>470</v>
      </c>
    </row>
    <row r="203" spans="1:7" x14ac:dyDescent="0.3">
      <c r="A203" s="202" t="s">
        <v>738</v>
      </c>
      <c r="B203" s="200">
        <v>201</v>
      </c>
      <c r="C203" s="203" t="s">
        <v>558</v>
      </c>
      <c r="D203" s="187"/>
      <c r="E203" s="214" t="s">
        <v>326</v>
      </c>
      <c r="F203" s="200">
        <v>201</v>
      </c>
      <c r="G203" s="203" t="s">
        <v>470</v>
      </c>
    </row>
    <row r="204" spans="1:7" x14ac:dyDescent="0.3">
      <c r="A204" s="202" t="s">
        <v>739</v>
      </c>
      <c r="B204" s="200">
        <v>202</v>
      </c>
      <c r="C204" s="203" t="s">
        <v>40</v>
      </c>
      <c r="D204" s="187"/>
      <c r="E204" s="214" t="s">
        <v>313</v>
      </c>
      <c r="F204" s="200">
        <v>202</v>
      </c>
      <c r="G204" s="203" t="s">
        <v>470</v>
      </c>
    </row>
    <row r="205" spans="1:7" x14ac:dyDescent="0.3">
      <c r="A205" s="202" t="s">
        <v>740</v>
      </c>
      <c r="B205" s="200">
        <v>203</v>
      </c>
      <c r="C205" s="203" t="s">
        <v>579</v>
      </c>
      <c r="D205" s="187"/>
      <c r="E205" s="214" t="s">
        <v>628</v>
      </c>
      <c r="F205" s="200">
        <v>203</v>
      </c>
      <c r="G205" s="203" t="s">
        <v>470</v>
      </c>
    </row>
    <row r="206" spans="1:7" x14ac:dyDescent="0.3">
      <c r="A206" s="202" t="s">
        <v>741</v>
      </c>
      <c r="B206" s="200">
        <v>204</v>
      </c>
      <c r="C206" s="203" t="s">
        <v>565</v>
      </c>
      <c r="D206" s="187"/>
      <c r="E206" s="214" t="s">
        <v>325</v>
      </c>
      <c r="F206" s="200">
        <v>204</v>
      </c>
      <c r="G206" s="203" t="s">
        <v>470</v>
      </c>
    </row>
    <row r="207" spans="1:7" x14ac:dyDescent="0.3">
      <c r="A207" s="202" t="s">
        <v>742</v>
      </c>
      <c r="B207" s="200">
        <v>205</v>
      </c>
      <c r="C207" s="203" t="s">
        <v>40</v>
      </c>
      <c r="D207" s="187"/>
      <c r="E207" s="214" t="s">
        <v>314</v>
      </c>
      <c r="F207" s="200">
        <v>205</v>
      </c>
      <c r="G207" s="203" t="s">
        <v>470</v>
      </c>
    </row>
    <row r="208" spans="1:7" x14ac:dyDescent="0.3">
      <c r="A208" s="202" t="s">
        <v>590</v>
      </c>
      <c r="B208" s="200">
        <v>206</v>
      </c>
      <c r="C208" s="203" t="s">
        <v>590</v>
      </c>
      <c r="D208" s="187"/>
      <c r="E208" s="214" t="s">
        <v>629</v>
      </c>
      <c r="F208" s="200">
        <v>206</v>
      </c>
      <c r="G208" s="203" t="s">
        <v>470</v>
      </c>
    </row>
    <row r="209" spans="1:7" x14ac:dyDescent="0.3">
      <c r="A209" s="202" t="s">
        <v>519</v>
      </c>
      <c r="B209" s="200">
        <v>207</v>
      </c>
      <c r="C209" s="203" t="s">
        <v>519</v>
      </c>
      <c r="D209" s="187"/>
      <c r="E209" s="214" t="s">
        <v>469</v>
      </c>
      <c r="F209" s="200">
        <v>207</v>
      </c>
      <c r="G209" s="203" t="s">
        <v>470</v>
      </c>
    </row>
    <row r="210" spans="1:7" x14ac:dyDescent="0.3">
      <c r="A210" s="202" t="s">
        <v>743</v>
      </c>
      <c r="B210" s="200">
        <v>208</v>
      </c>
      <c r="C210" s="203" t="s">
        <v>40</v>
      </c>
      <c r="D210" s="187"/>
      <c r="E210" s="204" t="s">
        <v>40</v>
      </c>
      <c r="F210" s="200">
        <v>208</v>
      </c>
      <c r="G210" s="203" t="s">
        <v>820</v>
      </c>
    </row>
    <row r="211" spans="1:7" x14ac:dyDescent="0.3">
      <c r="A211" s="202" t="s">
        <v>620</v>
      </c>
      <c r="B211" s="200">
        <v>209</v>
      </c>
      <c r="C211" s="203" t="s">
        <v>620</v>
      </c>
      <c r="D211" s="187"/>
    </row>
    <row r="212" spans="1:7" x14ac:dyDescent="0.3">
      <c r="A212" s="202" t="s">
        <v>515</v>
      </c>
      <c r="B212" s="200">
        <v>210</v>
      </c>
      <c r="C212" s="203" t="s">
        <v>515</v>
      </c>
      <c r="D212" s="187"/>
    </row>
    <row r="213" spans="1:7" x14ac:dyDescent="0.3">
      <c r="A213" s="202" t="s">
        <v>561</v>
      </c>
      <c r="B213" s="200">
        <v>211</v>
      </c>
      <c r="C213" s="203" t="s">
        <v>561</v>
      </c>
      <c r="D213" s="187"/>
    </row>
    <row r="214" spans="1:7" x14ac:dyDescent="0.3">
      <c r="A214" s="202" t="s">
        <v>516</v>
      </c>
      <c r="B214" s="200">
        <v>212</v>
      </c>
      <c r="C214" s="203" t="s">
        <v>516</v>
      </c>
      <c r="D214" s="187"/>
    </row>
    <row r="215" spans="1:7" x14ac:dyDescent="0.3">
      <c r="A215" s="202" t="s">
        <v>744</v>
      </c>
      <c r="B215" s="200">
        <v>213</v>
      </c>
      <c r="C215" s="203" t="s">
        <v>40</v>
      </c>
      <c r="D215" s="187"/>
    </row>
    <row r="216" spans="1:7" x14ac:dyDescent="0.3">
      <c r="A216" s="202" t="s">
        <v>745</v>
      </c>
      <c r="B216" s="200">
        <v>214</v>
      </c>
      <c r="C216" s="203" t="s">
        <v>40</v>
      </c>
      <c r="D216" s="187"/>
    </row>
    <row r="217" spans="1:7" x14ac:dyDescent="0.3">
      <c r="A217" s="202" t="s">
        <v>746</v>
      </c>
      <c r="B217" s="200">
        <v>215</v>
      </c>
      <c r="C217" s="203" t="s">
        <v>306</v>
      </c>
      <c r="D217" s="187"/>
    </row>
    <row r="218" spans="1:7" x14ac:dyDescent="0.3">
      <c r="A218" s="202" t="s">
        <v>747</v>
      </c>
      <c r="B218" s="200">
        <v>216</v>
      </c>
      <c r="C218" s="203" t="s">
        <v>500</v>
      </c>
      <c r="D218" s="187"/>
    </row>
    <row r="219" spans="1:7" x14ac:dyDescent="0.3">
      <c r="A219" s="202" t="s">
        <v>748</v>
      </c>
      <c r="B219" s="200">
        <v>217</v>
      </c>
      <c r="C219" s="203" t="s">
        <v>40</v>
      </c>
      <c r="D219" s="187"/>
    </row>
    <row r="220" spans="1:7" x14ac:dyDescent="0.3">
      <c r="A220" s="202" t="s">
        <v>609</v>
      </c>
      <c r="B220" s="200">
        <v>218</v>
      </c>
      <c r="C220" s="203" t="s">
        <v>609</v>
      </c>
      <c r="D220" s="187"/>
    </row>
    <row r="221" spans="1:7" x14ac:dyDescent="0.3">
      <c r="A221" s="202" t="s">
        <v>749</v>
      </c>
      <c r="B221" s="200">
        <v>219</v>
      </c>
      <c r="C221" s="203" t="s">
        <v>40</v>
      </c>
      <c r="D221" s="187"/>
    </row>
    <row r="222" spans="1:7" x14ac:dyDescent="0.3">
      <c r="A222" s="202" t="s">
        <v>591</v>
      </c>
      <c r="B222" s="200">
        <v>220</v>
      </c>
      <c r="C222" s="203" t="s">
        <v>591</v>
      </c>
      <c r="D222" s="187"/>
    </row>
    <row r="223" spans="1:7" x14ac:dyDescent="0.3">
      <c r="A223" s="202" t="s">
        <v>592</v>
      </c>
      <c r="B223" s="200">
        <v>221</v>
      </c>
      <c r="C223" s="203" t="s">
        <v>592</v>
      </c>
      <c r="D223" s="187"/>
    </row>
    <row r="224" spans="1:7" x14ac:dyDescent="0.3">
      <c r="A224" s="202" t="s">
        <v>750</v>
      </c>
      <c r="B224" s="200">
        <v>222</v>
      </c>
      <c r="C224" s="203" t="s">
        <v>40</v>
      </c>
      <c r="D224" s="187"/>
    </row>
    <row r="225" spans="1:4" x14ac:dyDescent="0.3">
      <c r="A225" s="202" t="s">
        <v>529</v>
      </c>
      <c r="B225" s="200">
        <v>223</v>
      </c>
      <c r="C225" s="203" t="s">
        <v>821</v>
      </c>
      <c r="D225" s="187"/>
    </row>
    <row r="226" spans="1:4" x14ac:dyDescent="0.3">
      <c r="A226" s="202" t="s">
        <v>751</v>
      </c>
      <c r="B226" s="200">
        <v>224</v>
      </c>
      <c r="C226" s="203" t="s">
        <v>40</v>
      </c>
      <c r="D226" s="187"/>
    </row>
    <row r="227" spans="1:4" x14ac:dyDescent="0.3">
      <c r="A227" s="202" t="s">
        <v>530</v>
      </c>
      <c r="B227" s="200">
        <v>225</v>
      </c>
      <c r="C227" s="203" t="s">
        <v>530</v>
      </c>
      <c r="D227" s="187"/>
    </row>
    <row r="228" spans="1:4" x14ac:dyDescent="0.3">
      <c r="A228" s="202" t="s">
        <v>510</v>
      </c>
      <c r="B228" s="200">
        <v>226</v>
      </c>
      <c r="C228" s="203" t="s">
        <v>510</v>
      </c>
      <c r="D228" s="187"/>
    </row>
    <row r="229" spans="1:4" x14ac:dyDescent="0.3">
      <c r="A229" s="202" t="s">
        <v>523</v>
      </c>
      <c r="B229" s="200">
        <v>227</v>
      </c>
      <c r="C229" s="203" t="s">
        <v>523</v>
      </c>
      <c r="D229" s="187"/>
    </row>
    <row r="230" spans="1:4" x14ac:dyDescent="0.3">
      <c r="A230" s="202" t="s">
        <v>752</v>
      </c>
      <c r="B230" s="200">
        <v>228</v>
      </c>
      <c r="C230" s="203" t="s">
        <v>40</v>
      </c>
      <c r="D230" s="187"/>
    </row>
    <row r="231" spans="1:4" x14ac:dyDescent="0.3">
      <c r="A231" s="202" t="s">
        <v>520</v>
      </c>
      <c r="B231" s="200">
        <v>229</v>
      </c>
      <c r="C231" s="203" t="s">
        <v>520</v>
      </c>
      <c r="D231" s="187"/>
    </row>
    <row r="232" spans="1:4" x14ac:dyDescent="0.3">
      <c r="A232" s="202" t="s">
        <v>621</v>
      </c>
      <c r="B232" s="200">
        <v>230</v>
      </c>
      <c r="C232" s="203" t="s">
        <v>621</v>
      </c>
      <c r="D232" s="187"/>
    </row>
    <row r="233" spans="1:4" x14ac:dyDescent="0.3">
      <c r="A233" s="202" t="s">
        <v>501</v>
      </c>
      <c r="B233" s="200">
        <v>231</v>
      </c>
      <c r="C233" s="203" t="s">
        <v>501</v>
      </c>
      <c r="D233" s="187"/>
    </row>
    <row r="234" spans="1:4" x14ac:dyDescent="0.3">
      <c r="A234" s="202" t="s">
        <v>593</v>
      </c>
      <c r="B234" s="200">
        <v>232</v>
      </c>
      <c r="C234" s="203" t="s">
        <v>593</v>
      </c>
      <c r="D234" s="187"/>
    </row>
    <row r="235" spans="1:4" x14ac:dyDescent="0.3">
      <c r="A235" s="220" t="s">
        <v>827</v>
      </c>
      <c r="B235" s="200">
        <v>233</v>
      </c>
      <c r="C235" s="219"/>
      <c r="D235" s="187"/>
    </row>
    <row r="236" spans="1:4" x14ac:dyDescent="0.3">
      <c r="A236" s="202" t="s">
        <v>753</v>
      </c>
      <c r="B236" s="200">
        <v>234</v>
      </c>
      <c r="C236" s="203" t="s">
        <v>808</v>
      </c>
      <c r="D236" s="187"/>
    </row>
    <row r="237" spans="1:4" x14ac:dyDescent="0.3">
      <c r="A237" s="202" t="s">
        <v>754</v>
      </c>
      <c r="B237" s="200">
        <v>235</v>
      </c>
      <c r="C237" s="203" t="s">
        <v>40</v>
      </c>
      <c r="D237" s="187"/>
    </row>
    <row r="238" spans="1:4" x14ac:dyDescent="0.3">
      <c r="A238" s="202" t="s">
        <v>495</v>
      </c>
      <c r="B238" s="200">
        <v>236</v>
      </c>
      <c r="C238" s="203" t="s">
        <v>495</v>
      </c>
      <c r="D238" s="187"/>
    </row>
    <row r="239" spans="1:4" x14ac:dyDescent="0.3">
      <c r="A239" s="202" t="s">
        <v>755</v>
      </c>
      <c r="B239" s="200">
        <v>237</v>
      </c>
      <c r="C239" s="215" t="s">
        <v>659</v>
      </c>
      <c r="D239" s="190"/>
    </row>
    <row r="240" spans="1:4" x14ac:dyDescent="0.3">
      <c r="A240" s="202" t="s">
        <v>563</v>
      </c>
      <c r="B240" s="200">
        <v>238</v>
      </c>
      <c r="C240" s="203" t="s">
        <v>563</v>
      </c>
      <c r="D240" s="187"/>
    </row>
    <row r="241" spans="1:5" x14ac:dyDescent="0.3">
      <c r="A241" s="202" t="s">
        <v>756</v>
      </c>
      <c r="B241" s="200">
        <v>239</v>
      </c>
      <c r="C241" s="203" t="s">
        <v>624</v>
      </c>
      <c r="D241" s="187"/>
    </row>
    <row r="242" spans="1:5" x14ac:dyDescent="0.3">
      <c r="A242" s="202" t="s">
        <v>757</v>
      </c>
      <c r="B242" s="200">
        <v>240</v>
      </c>
      <c r="C242" s="203" t="s">
        <v>40</v>
      </c>
      <c r="D242" s="187"/>
    </row>
    <row r="243" spans="1:5" x14ac:dyDescent="0.3">
      <c r="A243" s="202" t="s">
        <v>758</v>
      </c>
      <c r="B243" s="200">
        <v>241</v>
      </c>
      <c r="C243" s="203" t="s">
        <v>40</v>
      </c>
      <c r="D243" s="187"/>
    </row>
    <row r="244" spans="1:5" x14ac:dyDescent="0.3">
      <c r="A244" s="202" t="s">
        <v>511</v>
      </c>
      <c r="B244" s="200">
        <v>242</v>
      </c>
      <c r="C244" s="203" t="s">
        <v>511</v>
      </c>
      <c r="D244" s="187"/>
    </row>
    <row r="245" spans="1:5" x14ac:dyDescent="0.3">
      <c r="A245" s="202" t="s">
        <v>759</v>
      </c>
      <c r="B245" s="200">
        <v>243</v>
      </c>
      <c r="C245" s="214" t="s">
        <v>321</v>
      </c>
      <c r="D245" s="188"/>
    </row>
    <row r="246" spans="1:5" x14ac:dyDescent="0.3">
      <c r="A246" s="202" t="s">
        <v>568</v>
      </c>
      <c r="B246" s="200">
        <v>244</v>
      </c>
      <c r="C246" s="203" t="s">
        <v>568</v>
      </c>
      <c r="D246" s="187"/>
    </row>
    <row r="247" spans="1:5" x14ac:dyDescent="0.3">
      <c r="A247" s="202" t="s">
        <v>760</v>
      </c>
      <c r="B247" s="200">
        <v>245</v>
      </c>
      <c r="C247" s="203" t="s">
        <v>610</v>
      </c>
      <c r="D247" s="187"/>
    </row>
    <row r="248" spans="1:5" x14ac:dyDescent="0.3">
      <c r="A248" s="202" t="s">
        <v>761</v>
      </c>
      <c r="B248" s="200">
        <v>246</v>
      </c>
      <c r="C248" s="203" t="s">
        <v>40</v>
      </c>
      <c r="D248" s="187"/>
    </row>
    <row r="249" spans="1:5" x14ac:dyDescent="0.3">
      <c r="A249" s="202" t="s">
        <v>566</v>
      </c>
      <c r="B249" s="200">
        <v>247</v>
      </c>
      <c r="C249" s="203" t="s">
        <v>566</v>
      </c>
      <c r="D249" s="187"/>
    </row>
    <row r="250" spans="1:5" x14ac:dyDescent="0.3">
      <c r="A250" s="202" t="s">
        <v>596</v>
      </c>
      <c r="B250" s="200">
        <v>248</v>
      </c>
      <c r="C250" s="203" t="s">
        <v>596</v>
      </c>
      <c r="D250" s="187"/>
    </row>
    <row r="251" spans="1:5" x14ac:dyDescent="0.3">
      <c r="A251" s="202" t="s">
        <v>762</v>
      </c>
      <c r="B251" s="200">
        <v>249</v>
      </c>
      <c r="C251" s="203" t="s">
        <v>40</v>
      </c>
      <c r="D251" s="187"/>
    </row>
    <row r="252" spans="1:5" x14ac:dyDescent="0.3">
      <c r="A252" s="202" t="s">
        <v>763</v>
      </c>
      <c r="B252" s="200">
        <v>250</v>
      </c>
      <c r="C252" s="203" t="s">
        <v>499</v>
      </c>
      <c r="D252" s="191"/>
    </row>
    <row r="253" spans="1:5" x14ac:dyDescent="0.3">
      <c r="A253" s="202" t="s">
        <v>764</v>
      </c>
      <c r="B253" s="200">
        <v>251</v>
      </c>
      <c r="C253" s="203" t="s">
        <v>610</v>
      </c>
      <c r="D253" s="187"/>
    </row>
    <row r="254" spans="1:5" x14ac:dyDescent="0.3">
      <c r="A254" s="202" t="s">
        <v>765</v>
      </c>
      <c r="B254" s="200">
        <v>252</v>
      </c>
      <c r="C254" s="203" t="s">
        <v>40</v>
      </c>
      <c r="D254" s="187"/>
      <c r="E254" s="185"/>
    </row>
    <row r="255" spans="1:5" x14ac:dyDescent="0.3">
      <c r="A255" s="202" t="s">
        <v>766</v>
      </c>
      <c r="B255" s="200">
        <v>253</v>
      </c>
      <c r="C255" s="203" t="s">
        <v>569</v>
      </c>
      <c r="D255" s="187"/>
    </row>
    <row r="256" spans="1:5" x14ac:dyDescent="0.3">
      <c r="A256" s="202" t="s">
        <v>564</v>
      </c>
      <c r="B256" s="200">
        <v>254</v>
      </c>
      <c r="C256" s="203" t="s">
        <v>564</v>
      </c>
      <c r="D256" s="187"/>
    </row>
    <row r="257" spans="1:5" x14ac:dyDescent="0.3">
      <c r="A257" s="202" t="s">
        <v>767</v>
      </c>
      <c r="B257" s="200">
        <v>255</v>
      </c>
      <c r="C257" s="203" t="s">
        <v>40</v>
      </c>
      <c r="D257" s="187"/>
    </row>
    <row r="258" spans="1:5" x14ac:dyDescent="0.3">
      <c r="A258" s="202" t="s">
        <v>768</v>
      </c>
      <c r="B258" s="200">
        <v>256</v>
      </c>
      <c r="C258" s="203" t="s">
        <v>306</v>
      </c>
      <c r="D258" s="187"/>
      <c r="E258" s="185"/>
    </row>
    <row r="259" spans="1:5" x14ac:dyDescent="0.3">
      <c r="A259" s="202" t="s">
        <v>769</v>
      </c>
      <c r="B259" s="200">
        <v>257</v>
      </c>
      <c r="C259" s="203" t="s">
        <v>570</v>
      </c>
      <c r="D259" s="187"/>
      <c r="E259" s="185"/>
    </row>
    <row r="260" spans="1:5" x14ac:dyDescent="0.3">
      <c r="A260" s="202" t="s">
        <v>521</v>
      </c>
      <c r="B260" s="200">
        <v>258</v>
      </c>
      <c r="C260" s="203" t="s">
        <v>521</v>
      </c>
      <c r="D260" s="187"/>
    </row>
    <row r="261" spans="1:5" x14ac:dyDescent="0.3">
      <c r="A261" s="202" t="s">
        <v>770</v>
      </c>
      <c r="B261" s="200">
        <v>259</v>
      </c>
      <c r="C261" s="203" t="s">
        <v>580</v>
      </c>
      <c r="D261" s="187"/>
    </row>
    <row r="262" spans="1:5" x14ac:dyDescent="0.3">
      <c r="A262" s="202" t="s">
        <v>771</v>
      </c>
      <c r="B262" s="200">
        <v>260</v>
      </c>
      <c r="C262" s="203" t="s">
        <v>40</v>
      </c>
      <c r="D262" s="187"/>
    </row>
    <row r="263" spans="1:5" x14ac:dyDescent="0.3">
      <c r="A263" s="202" t="s">
        <v>772</v>
      </c>
      <c r="B263" s="200">
        <v>261</v>
      </c>
      <c r="C263" s="203" t="s">
        <v>40</v>
      </c>
      <c r="D263" s="187"/>
    </row>
    <row r="264" spans="1:5" x14ac:dyDescent="0.3">
      <c r="A264" s="202" t="s">
        <v>773</v>
      </c>
      <c r="B264" s="200">
        <v>262</v>
      </c>
      <c r="C264" s="203" t="s">
        <v>40</v>
      </c>
      <c r="D264" s="187"/>
    </row>
    <row r="265" spans="1:5" x14ac:dyDescent="0.3">
      <c r="A265" s="202" t="s">
        <v>774</v>
      </c>
      <c r="B265" s="200">
        <v>263</v>
      </c>
      <c r="C265" s="203" t="s">
        <v>40</v>
      </c>
      <c r="D265" s="187"/>
    </row>
    <row r="266" spans="1:5" x14ac:dyDescent="0.3">
      <c r="A266" s="202" t="s">
        <v>775</v>
      </c>
      <c r="B266" s="200">
        <v>264</v>
      </c>
      <c r="C266" s="203" t="s">
        <v>40</v>
      </c>
      <c r="D266" s="187"/>
    </row>
    <row r="267" spans="1:5" x14ac:dyDescent="0.3">
      <c r="A267" s="202" t="s">
        <v>776</v>
      </c>
      <c r="B267" s="200">
        <v>265</v>
      </c>
      <c r="C267" s="203" t="s">
        <v>40</v>
      </c>
      <c r="D267" s="187"/>
    </row>
    <row r="268" spans="1:5" x14ac:dyDescent="0.3">
      <c r="A268" s="202" t="s">
        <v>570</v>
      </c>
      <c r="B268" s="200">
        <v>266</v>
      </c>
      <c r="C268" s="203" t="s">
        <v>570</v>
      </c>
      <c r="D268" s="187"/>
    </row>
    <row r="269" spans="1:5" x14ac:dyDescent="0.3">
      <c r="A269" s="202" t="s">
        <v>777</v>
      </c>
      <c r="B269" s="200">
        <v>267</v>
      </c>
      <c r="C269" s="205" t="s">
        <v>822</v>
      </c>
      <c r="D269" s="188"/>
    </row>
    <row r="270" spans="1:5" x14ac:dyDescent="0.3">
      <c r="A270" s="202" t="s">
        <v>778</v>
      </c>
      <c r="B270" s="200">
        <v>268</v>
      </c>
      <c r="C270" s="203" t="s">
        <v>40</v>
      </c>
      <c r="D270" s="187"/>
    </row>
    <row r="271" spans="1:5" x14ac:dyDescent="0.3">
      <c r="A271" s="202" t="s">
        <v>567</v>
      </c>
      <c r="B271" s="200">
        <v>269</v>
      </c>
      <c r="C271" s="203" t="s">
        <v>567</v>
      </c>
      <c r="D271" s="187"/>
    </row>
    <row r="272" spans="1:5" x14ac:dyDescent="0.3">
      <c r="A272" s="202" t="s">
        <v>507</v>
      </c>
      <c r="B272" s="200">
        <v>270</v>
      </c>
      <c r="C272" s="203" t="s">
        <v>507</v>
      </c>
      <c r="D272" s="187"/>
    </row>
    <row r="273" spans="1:4" x14ac:dyDescent="0.3">
      <c r="A273" s="202" t="s">
        <v>522</v>
      </c>
      <c r="B273" s="200">
        <v>271</v>
      </c>
      <c r="C273" s="203" t="s">
        <v>522</v>
      </c>
      <c r="D273" s="187"/>
    </row>
    <row r="274" spans="1:4" x14ac:dyDescent="0.3">
      <c r="A274" s="202" t="s">
        <v>779</v>
      </c>
      <c r="B274" s="200">
        <v>272</v>
      </c>
      <c r="C274" s="203" t="s">
        <v>595</v>
      </c>
      <c r="D274" s="187"/>
    </row>
    <row r="275" spans="1:4" x14ac:dyDescent="0.3">
      <c r="A275" s="202" t="s">
        <v>505</v>
      </c>
      <c r="B275" s="200">
        <v>273</v>
      </c>
      <c r="C275" s="203" t="s">
        <v>505</v>
      </c>
      <c r="D275" s="187"/>
    </row>
    <row r="276" spans="1:4" x14ac:dyDescent="0.3">
      <c r="A276" s="202" t="s">
        <v>780</v>
      </c>
      <c r="B276" s="200">
        <v>274</v>
      </c>
      <c r="C276" s="203" t="s">
        <v>808</v>
      </c>
      <c r="D276" s="191"/>
    </row>
    <row r="277" spans="1:4" x14ac:dyDescent="0.3">
      <c r="A277" s="202" t="s">
        <v>573</v>
      </c>
      <c r="B277" s="200">
        <v>275</v>
      </c>
      <c r="C277" s="203" t="s">
        <v>573</v>
      </c>
      <c r="D277" s="187"/>
    </row>
    <row r="278" spans="1:4" x14ac:dyDescent="0.3">
      <c r="A278" s="202" t="s">
        <v>597</v>
      </c>
      <c r="B278" s="200">
        <v>276</v>
      </c>
      <c r="C278" s="203" t="s">
        <v>597</v>
      </c>
      <c r="D278" s="187"/>
    </row>
    <row r="279" spans="1:4" x14ac:dyDescent="0.3">
      <c r="A279" s="202" t="s">
        <v>781</v>
      </c>
      <c r="B279" s="200">
        <v>277</v>
      </c>
      <c r="C279" s="203" t="s">
        <v>40</v>
      </c>
      <c r="D279" s="187"/>
    </row>
    <row r="280" spans="1:4" x14ac:dyDescent="0.3">
      <c r="A280" s="202" t="s">
        <v>571</v>
      </c>
      <c r="B280" s="200">
        <v>278</v>
      </c>
      <c r="C280" s="203" t="s">
        <v>571</v>
      </c>
      <c r="D280" s="187"/>
    </row>
    <row r="281" spans="1:4" x14ac:dyDescent="0.3">
      <c r="A281" s="202" t="s">
        <v>782</v>
      </c>
      <c r="B281" s="200">
        <v>279</v>
      </c>
      <c r="C281" s="203" t="s">
        <v>40</v>
      </c>
      <c r="D281" s="187"/>
    </row>
    <row r="282" spans="1:4" x14ac:dyDescent="0.3">
      <c r="A282" s="202" t="s">
        <v>623</v>
      </c>
      <c r="B282" s="200">
        <v>280</v>
      </c>
      <c r="C282" s="203" t="s">
        <v>623</v>
      </c>
      <c r="D282" s="187"/>
    </row>
    <row r="283" spans="1:4" x14ac:dyDescent="0.3">
      <c r="A283" s="202" t="s">
        <v>783</v>
      </c>
      <c r="B283" s="200">
        <v>281</v>
      </c>
      <c r="C283" s="203" t="s">
        <v>532</v>
      </c>
      <c r="D283" s="187"/>
    </row>
    <row r="284" spans="1:4" x14ac:dyDescent="0.3">
      <c r="A284" s="202" t="s">
        <v>572</v>
      </c>
      <c r="B284" s="200">
        <v>282</v>
      </c>
      <c r="C284" s="203" t="s">
        <v>572</v>
      </c>
      <c r="D284" s="187"/>
    </row>
    <row r="285" spans="1:4" x14ac:dyDescent="0.3">
      <c r="A285" s="202" t="s">
        <v>494</v>
      </c>
      <c r="B285" s="200">
        <v>283</v>
      </c>
      <c r="C285" s="203" t="s">
        <v>494</v>
      </c>
      <c r="D285" s="187"/>
    </row>
    <row r="286" spans="1:4" x14ac:dyDescent="0.3">
      <c r="A286" s="202" t="s">
        <v>784</v>
      </c>
      <c r="B286" s="200">
        <v>284</v>
      </c>
      <c r="C286" s="203" t="s">
        <v>808</v>
      </c>
      <c r="D286" s="187"/>
    </row>
    <row r="287" spans="1:4" x14ac:dyDescent="0.3">
      <c r="A287" s="202" t="s">
        <v>785</v>
      </c>
      <c r="B287" s="200">
        <v>285</v>
      </c>
      <c r="C287" s="203" t="s">
        <v>40</v>
      </c>
      <c r="D287" s="187"/>
    </row>
    <row r="288" spans="1:4" x14ac:dyDescent="0.3">
      <c r="A288" s="202" t="s">
        <v>786</v>
      </c>
      <c r="B288" s="200">
        <v>286</v>
      </c>
      <c r="C288" s="203" t="s">
        <v>40</v>
      </c>
      <c r="D288" s="187"/>
    </row>
    <row r="289" spans="1:6" x14ac:dyDescent="0.3">
      <c r="A289" s="202" t="s">
        <v>574</v>
      </c>
      <c r="B289" s="200">
        <v>287</v>
      </c>
      <c r="C289" s="203" t="s">
        <v>574</v>
      </c>
      <c r="D289" s="187"/>
    </row>
    <row r="290" spans="1:6" x14ac:dyDescent="0.3">
      <c r="A290" s="202" t="s">
        <v>787</v>
      </c>
      <c r="B290" s="200">
        <v>288</v>
      </c>
      <c r="C290" s="203" t="s">
        <v>808</v>
      </c>
      <c r="D290" s="187"/>
    </row>
    <row r="291" spans="1:6" x14ac:dyDescent="0.3">
      <c r="A291" s="202" t="s">
        <v>788</v>
      </c>
      <c r="B291" s="200">
        <v>289</v>
      </c>
      <c r="C291" s="203" t="s">
        <v>598</v>
      </c>
      <c r="D291" s="187"/>
    </row>
    <row r="292" spans="1:6" x14ac:dyDescent="0.3">
      <c r="A292" s="202" t="s">
        <v>789</v>
      </c>
      <c r="B292" s="200">
        <v>290</v>
      </c>
      <c r="C292" s="214" t="s">
        <v>321</v>
      </c>
      <c r="D292" s="188"/>
    </row>
    <row r="293" spans="1:6" x14ac:dyDescent="0.3">
      <c r="A293" s="202" t="s">
        <v>534</v>
      </c>
      <c r="B293" s="200">
        <v>291</v>
      </c>
      <c r="C293" s="203" t="s">
        <v>534</v>
      </c>
      <c r="D293" s="187"/>
    </row>
    <row r="294" spans="1:6" x14ac:dyDescent="0.3">
      <c r="A294" s="202" t="s">
        <v>790</v>
      </c>
      <c r="B294" s="200">
        <v>292</v>
      </c>
      <c r="C294" s="203" t="s">
        <v>40</v>
      </c>
      <c r="D294" s="191"/>
    </row>
    <row r="295" spans="1:6" x14ac:dyDescent="0.3">
      <c r="A295" s="202" t="s">
        <v>791</v>
      </c>
      <c r="B295" s="200">
        <v>293</v>
      </c>
      <c r="C295" s="203" t="s">
        <v>808</v>
      </c>
      <c r="D295" s="191"/>
      <c r="F295" s="186"/>
    </row>
    <row r="296" spans="1:6" x14ac:dyDescent="0.3">
      <c r="A296" s="202" t="s">
        <v>792</v>
      </c>
      <c r="B296" s="200">
        <v>294</v>
      </c>
      <c r="C296" s="203" t="s">
        <v>40</v>
      </c>
      <c r="D296" s="187"/>
    </row>
    <row r="297" spans="1:6" x14ac:dyDescent="0.3">
      <c r="A297" s="202" t="s">
        <v>535</v>
      </c>
      <c r="B297" s="200">
        <v>295</v>
      </c>
      <c r="C297" s="203" t="s">
        <v>535</v>
      </c>
      <c r="D297" s="187"/>
    </row>
    <row r="298" spans="1:6" x14ac:dyDescent="0.3">
      <c r="A298" s="202" t="s">
        <v>793</v>
      </c>
      <c r="B298" s="200">
        <v>296</v>
      </c>
      <c r="C298" s="203" t="s">
        <v>599</v>
      </c>
      <c r="D298" s="187"/>
    </row>
    <row r="299" spans="1:6" x14ac:dyDescent="0.3">
      <c r="A299" s="212" t="s">
        <v>502</v>
      </c>
      <c r="B299" s="200">
        <v>297</v>
      </c>
      <c r="C299" s="205" t="s">
        <v>502</v>
      </c>
      <c r="D299" s="188"/>
      <c r="F299" s="186"/>
    </row>
    <row r="300" spans="1:6" x14ac:dyDescent="0.3">
      <c r="A300" s="212" t="s">
        <v>794</v>
      </c>
      <c r="B300" s="200">
        <v>298</v>
      </c>
      <c r="C300" s="205" t="s">
        <v>502</v>
      </c>
      <c r="D300" s="188"/>
    </row>
    <row r="301" spans="1:6" x14ac:dyDescent="0.3">
      <c r="A301" s="212" t="s">
        <v>795</v>
      </c>
      <c r="B301" s="200">
        <v>299</v>
      </c>
      <c r="C301" s="205" t="s">
        <v>502</v>
      </c>
      <c r="D301" s="188"/>
    </row>
    <row r="302" spans="1:6" x14ac:dyDescent="0.3">
      <c r="A302" s="212" t="s">
        <v>796</v>
      </c>
      <c r="B302" s="200">
        <v>300</v>
      </c>
      <c r="C302" s="214" t="s">
        <v>321</v>
      </c>
      <c r="D302" s="188"/>
    </row>
    <row r="303" spans="1:6" x14ac:dyDescent="0.3">
      <c r="A303" s="202" t="s">
        <v>797</v>
      </c>
      <c r="B303" s="200">
        <v>301</v>
      </c>
      <c r="C303" s="203" t="s">
        <v>40</v>
      </c>
      <c r="D303" s="187"/>
    </row>
    <row r="304" spans="1:6" x14ac:dyDescent="0.3">
      <c r="A304" s="202" t="s">
        <v>798</v>
      </c>
      <c r="B304" s="200">
        <v>302</v>
      </c>
      <c r="C304" s="203" t="s">
        <v>40</v>
      </c>
      <c r="D304" s="187"/>
      <c r="F304" s="186"/>
    </row>
    <row r="305" spans="1:4" x14ac:dyDescent="0.3">
      <c r="A305" s="202" t="s">
        <v>600</v>
      </c>
      <c r="B305" s="200">
        <v>303</v>
      </c>
      <c r="C305" s="203" t="s">
        <v>600</v>
      </c>
      <c r="D305" s="187"/>
    </row>
    <row r="306" spans="1:4" x14ac:dyDescent="0.3">
      <c r="A306" s="202" t="s">
        <v>799</v>
      </c>
      <c r="B306" s="200">
        <v>304</v>
      </c>
      <c r="C306" s="203" t="s">
        <v>40</v>
      </c>
      <c r="D306" s="182"/>
    </row>
    <row r="307" spans="1:4" x14ac:dyDescent="0.3">
      <c r="A307" s="202" t="s">
        <v>800</v>
      </c>
      <c r="B307" s="200">
        <v>305</v>
      </c>
      <c r="C307" s="203" t="s">
        <v>562</v>
      </c>
      <c r="D307" s="186"/>
    </row>
    <row r="308" spans="1:4" x14ac:dyDescent="0.3">
      <c r="A308" s="192"/>
      <c r="B308" s="192"/>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2:AP310"/>
  <sheetViews>
    <sheetView showGridLines="0" tabSelected="1" zoomScaleNormal="100" zoomScaleSheetLayoutView="50" workbookViewId="0">
      <pane xSplit="2" ySplit="5" topLeftCell="C6" activePane="bottomRight" state="frozen"/>
      <selection activeCell="CJ505" sqref="CJ505"/>
      <selection pane="topRight" activeCell="CJ505" sqref="CJ505"/>
      <selection pane="bottomLeft" activeCell="CJ505" sqref="CJ505"/>
      <selection pane="bottomRight" activeCell="C3" sqref="C3"/>
    </sheetView>
  </sheetViews>
  <sheetFormatPr defaultColWidth="6.1796875" defaultRowHeight="13.2" x14ac:dyDescent="0.25"/>
  <cols>
    <col min="1" max="1" width="26.81640625" style="10" customWidth="1"/>
    <col min="2" max="2" width="10.90625" style="10" customWidth="1"/>
    <col min="3" max="3" width="7.81640625" style="12" customWidth="1"/>
    <col min="4" max="4" width="6.1796875" style="12" customWidth="1"/>
    <col min="5" max="5" width="6.81640625" style="12" customWidth="1"/>
    <col min="6" max="6" width="7.36328125" style="12" customWidth="1"/>
    <col min="7" max="7" width="8.26953125" style="12" customWidth="1"/>
    <col min="8" max="8" width="7.26953125" style="12" customWidth="1"/>
    <col min="9" max="9" width="8.81640625" style="12" customWidth="1"/>
    <col min="10" max="10" width="7.36328125" style="12" customWidth="1"/>
    <col min="11" max="11" width="8" style="12" customWidth="1"/>
    <col min="12" max="12" width="7.6328125" style="12" bestFit="1" customWidth="1"/>
    <col min="13" max="13" width="8.36328125" style="12" customWidth="1"/>
    <col min="14" max="14" width="8.1796875" style="12" customWidth="1"/>
    <col min="15" max="15" width="6.1796875" style="12" customWidth="1"/>
    <col min="16" max="16" width="7" style="12" customWidth="1"/>
    <col min="17" max="17" width="6.1796875" style="12" customWidth="1"/>
    <col min="18" max="18" width="9.81640625" style="12" customWidth="1"/>
    <col min="19" max="19" width="7.6328125" style="12" customWidth="1"/>
    <col min="20" max="20" width="6.1796875" style="12" customWidth="1"/>
    <col min="21" max="21" width="7.6328125" style="12" customWidth="1"/>
    <col min="22" max="22" width="8" style="12" customWidth="1"/>
    <col min="23" max="23" width="6.1796875" style="12" customWidth="1"/>
    <col min="24" max="24" width="7.7265625" style="12" customWidth="1"/>
    <col min="25" max="25" width="6.1796875" style="12" customWidth="1"/>
    <col min="26" max="26" width="9.6328125" style="12" customWidth="1"/>
    <col min="27" max="27" width="7.7265625" style="12" bestFit="1" customWidth="1"/>
    <col min="28" max="28" width="7.36328125" style="12" customWidth="1"/>
    <col min="29" max="29" width="7" style="12" customWidth="1"/>
    <col min="30" max="31" width="6.1796875" style="12" customWidth="1"/>
    <col min="32" max="32" width="8.7265625" style="12" customWidth="1"/>
    <col min="33" max="33" width="10" style="12" customWidth="1"/>
    <col min="34" max="34" width="8.81640625" style="12" bestFit="1" customWidth="1"/>
    <col min="35" max="35" width="7.81640625" style="12" bestFit="1" customWidth="1"/>
    <col min="36" max="36" width="9" style="12" bestFit="1" customWidth="1"/>
    <col min="37" max="37" width="10.26953125" style="12" customWidth="1"/>
    <col min="38" max="38" width="6.1796875" style="12" customWidth="1"/>
    <col min="39" max="39" width="9" style="12" bestFit="1" customWidth="1"/>
    <col min="40" max="40" width="8.08984375" style="12" customWidth="1"/>
    <col min="41" max="41" width="6.7265625" style="12" customWidth="1"/>
    <col min="42" max="42" width="9.1796875" style="12" customWidth="1"/>
    <col min="43" max="43" width="6.1796875" style="12"/>
    <col min="44" max="44" width="25.1796875" style="12" bestFit="1" customWidth="1"/>
    <col min="45" max="16384" width="6.1796875" style="12"/>
  </cols>
  <sheetData>
    <row r="2" spans="1:42" x14ac:dyDescent="0.25">
      <c r="A2" s="11"/>
    </row>
    <row r="3" spans="1:42" s="15" customFormat="1" ht="22.8" x14ac:dyDescent="0.4">
      <c r="A3" s="14"/>
      <c r="B3" s="14"/>
      <c r="G3" s="152" t="s">
        <v>829</v>
      </c>
      <c r="AB3" s="152" t="str">
        <f>G3</f>
        <v>January 2022 Totals by Location Moved From, and By County Moved To</v>
      </c>
    </row>
    <row r="4" spans="1:42" ht="19.2" customHeight="1" x14ac:dyDescent="0.35">
      <c r="B4" s="14"/>
    </row>
    <row r="5" spans="1:42" s="13" customFormat="1" ht="27.6" x14ac:dyDescent="0.25">
      <c r="A5" s="173" t="s">
        <v>630</v>
      </c>
      <c r="B5" s="174" t="s">
        <v>0</v>
      </c>
      <c r="C5" s="175" t="s">
        <v>1</v>
      </c>
      <c r="D5" s="175" t="s">
        <v>2</v>
      </c>
      <c r="E5" s="175" t="s">
        <v>3</v>
      </c>
      <c r="F5" s="175" t="s">
        <v>4</v>
      </c>
      <c r="G5" s="175" t="s">
        <v>5</v>
      </c>
      <c r="H5" s="175" t="s">
        <v>6</v>
      </c>
      <c r="I5" s="175" t="s">
        <v>7</v>
      </c>
      <c r="J5" s="175" t="s">
        <v>8</v>
      </c>
      <c r="K5" s="175" t="s">
        <v>9</v>
      </c>
      <c r="L5" s="175" t="s">
        <v>10</v>
      </c>
      <c r="M5" s="175" t="s">
        <v>11</v>
      </c>
      <c r="N5" s="175" t="s">
        <v>12</v>
      </c>
      <c r="O5" s="175" t="s">
        <v>13</v>
      </c>
      <c r="P5" s="176" t="s">
        <v>14</v>
      </c>
      <c r="Q5" s="177" t="s">
        <v>15</v>
      </c>
      <c r="R5" s="175" t="s">
        <v>16</v>
      </c>
      <c r="S5" s="177" t="s">
        <v>17</v>
      </c>
      <c r="T5" s="175" t="s">
        <v>18</v>
      </c>
      <c r="U5" s="175" t="s">
        <v>19</v>
      </c>
      <c r="V5" s="175" t="s">
        <v>20</v>
      </c>
      <c r="W5" s="175" t="s">
        <v>21</v>
      </c>
      <c r="X5" s="175" t="s">
        <v>22</v>
      </c>
      <c r="Y5" s="175" t="s">
        <v>23</v>
      </c>
      <c r="Z5" s="175" t="s">
        <v>24</v>
      </c>
      <c r="AA5" s="175" t="s">
        <v>25</v>
      </c>
      <c r="AB5" s="177" t="s">
        <v>26</v>
      </c>
      <c r="AC5" s="177" t="s">
        <v>27</v>
      </c>
      <c r="AD5" s="177" t="s">
        <v>28</v>
      </c>
      <c r="AE5" s="177" t="s">
        <v>29</v>
      </c>
      <c r="AF5" s="177" t="s">
        <v>30</v>
      </c>
      <c r="AG5" s="175" t="s">
        <v>31</v>
      </c>
      <c r="AH5" s="177" t="s">
        <v>32</v>
      </c>
      <c r="AI5" s="177" t="s">
        <v>33</v>
      </c>
      <c r="AJ5" s="177" t="s">
        <v>34</v>
      </c>
      <c r="AK5" s="177" t="s">
        <v>35</v>
      </c>
      <c r="AL5" s="177" t="s">
        <v>36</v>
      </c>
      <c r="AM5" s="177" t="s">
        <v>37</v>
      </c>
      <c r="AN5" s="177" t="s">
        <v>38</v>
      </c>
      <c r="AO5" s="177" t="s">
        <v>39</v>
      </c>
      <c r="AP5" s="175" t="s">
        <v>40</v>
      </c>
    </row>
    <row r="6" spans="1:42" customFormat="1" ht="15.6" x14ac:dyDescent="0.3">
      <c r="A6" s="178" t="s">
        <v>41</v>
      </c>
      <c r="B6" s="179">
        <v>59</v>
      </c>
      <c r="C6" s="155">
        <v>0</v>
      </c>
      <c r="D6" s="155">
        <v>0</v>
      </c>
      <c r="E6" s="155">
        <v>1</v>
      </c>
      <c r="F6" s="155">
        <v>1</v>
      </c>
      <c r="G6" s="155">
        <v>0</v>
      </c>
      <c r="H6" s="155">
        <v>8</v>
      </c>
      <c r="I6" s="155">
        <v>0</v>
      </c>
      <c r="J6" s="155">
        <v>0</v>
      </c>
      <c r="K6" s="155">
        <v>0</v>
      </c>
      <c r="L6" s="155">
        <v>0</v>
      </c>
      <c r="M6" s="155">
        <v>0</v>
      </c>
      <c r="N6" s="155">
        <v>0</v>
      </c>
      <c r="O6" s="155">
        <v>0</v>
      </c>
      <c r="P6" s="155">
        <v>1</v>
      </c>
      <c r="Q6" s="155">
        <v>3</v>
      </c>
      <c r="R6" s="155">
        <v>0</v>
      </c>
      <c r="S6" s="155">
        <v>26</v>
      </c>
      <c r="T6" s="155">
        <v>2</v>
      </c>
      <c r="U6" s="155">
        <v>0</v>
      </c>
      <c r="V6" s="155">
        <v>0</v>
      </c>
      <c r="W6" s="155">
        <v>0</v>
      </c>
      <c r="X6" s="155">
        <v>0</v>
      </c>
      <c r="Y6" s="155">
        <v>0</v>
      </c>
      <c r="Z6" s="155">
        <v>0</v>
      </c>
      <c r="AA6" s="155">
        <v>0</v>
      </c>
      <c r="AB6" s="155">
        <v>0</v>
      </c>
      <c r="AC6" s="155">
        <v>4</v>
      </c>
      <c r="AD6" s="155">
        <v>0</v>
      </c>
      <c r="AE6" s="155">
        <v>1</v>
      </c>
      <c r="AF6" s="155">
        <v>0</v>
      </c>
      <c r="AG6" s="155">
        <v>2</v>
      </c>
      <c r="AH6" s="155">
        <v>2</v>
      </c>
      <c r="AI6" s="155">
        <v>0</v>
      </c>
      <c r="AJ6" s="155">
        <v>8</v>
      </c>
      <c r="AK6" s="155">
        <v>0</v>
      </c>
      <c r="AL6" s="155">
        <v>0</v>
      </c>
      <c r="AM6" s="155">
        <v>0</v>
      </c>
      <c r="AN6" s="155">
        <v>0</v>
      </c>
      <c r="AO6" s="155">
        <v>0</v>
      </c>
      <c r="AP6" s="155">
        <v>0</v>
      </c>
    </row>
    <row r="7" spans="1:42" customFormat="1" ht="15.6" x14ac:dyDescent="0.3">
      <c r="A7" s="178" t="s">
        <v>42</v>
      </c>
      <c r="B7" s="179">
        <v>211</v>
      </c>
      <c r="C7" s="155">
        <v>0</v>
      </c>
      <c r="D7" s="155">
        <v>1</v>
      </c>
      <c r="E7" s="155">
        <v>7</v>
      </c>
      <c r="F7" s="155">
        <v>0</v>
      </c>
      <c r="G7" s="155">
        <v>4</v>
      </c>
      <c r="H7" s="155">
        <v>18</v>
      </c>
      <c r="I7" s="155">
        <v>0</v>
      </c>
      <c r="J7" s="155">
        <v>10</v>
      </c>
      <c r="K7" s="155">
        <v>0</v>
      </c>
      <c r="L7" s="155">
        <v>0</v>
      </c>
      <c r="M7" s="155">
        <v>3</v>
      </c>
      <c r="N7" s="155">
        <v>0</v>
      </c>
      <c r="O7" s="155">
        <v>3</v>
      </c>
      <c r="P7" s="155">
        <v>1</v>
      </c>
      <c r="Q7" s="155">
        <v>2</v>
      </c>
      <c r="R7" s="155">
        <v>1</v>
      </c>
      <c r="S7" s="155">
        <v>54</v>
      </c>
      <c r="T7" s="155">
        <v>9</v>
      </c>
      <c r="U7" s="155">
        <v>0</v>
      </c>
      <c r="V7" s="155">
        <v>1</v>
      </c>
      <c r="W7" s="155">
        <v>1</v>
      </c>
      <c r="X7" s="155">
        <v>0</v>
      </c>
      <c r="Y7" s="155">
        <v>2</v>
      </c>
      <c r="Z7" s="155">
        <v>0</v>
      </c>
      <c r="AA7" s="155">
        <v>0</v>
      </c>
      <c r="AB7" s="155">
        <v>0</v>
      </c>
      <c r="AC7" s="155">
        <v>24</v>
      </c>
      <c r="AD7" s="155">
        <v>0</v>
      </c>
      <c r="AE7" s="155">
        <v>7</v>
      </c>
      <c r="AF7" s="155">
        <v>0</v>
      </c>
      <c r="AG7" s="155">
        <v>7</v>
      </c>
      <c r="AH7" s="155">
        <v>22</v>
      </c>
      <c r="AI7" s="155">
        <v>2</v>
      </c>
      <c r="AJ7" s="155">
        <v>14</v>
      </c>
      <c r="AK7" s="155">
        <v>0</v>
      </c>
      <c r="AL7" s="155">
        <v>1</v>
      </c>
      <c r="AM7" s="155">
        <v>11</v>
      </c>
      <c r="AN7" s="155">
        <v>1</v>
      </c>
      <c r="AO7" s="155">
        <v>4</v>
      </c>
      <c r="AP7" s="155">
        <v>1</v>
      </c>
    </row>
    <row r="8" spans="1:42" customFormat="1" ht="15.6" x14ac:dyDescent="0.3">
      <c r="A8" s="178" t="s">
        <v>43</v>
      </c>
      <c r="B8" s="179">
        <v>544</v>
      </c>
      <c r="C8" s="155">
        <v>0</v>
      </c>
      <c r="D8" s="155">
        <v>1</v>
      </c>
      <c r="E8" s="155">
        <v>12</v>
      </c>
      <c r="F8" s="155">
        <v>3</v>
      </c>
      <c r="G8" s="155">
        <v>3</v>
      </c>
      <c r="H8" s="155">
        <v>49</v>
      </c>
      <c r="I8" s="155">
        <v>0</v>
      </c>
      <c r="J8" s="155">
        <v>8</v>
      </c>
      <c r="K8" s="155">
        <v>1</v>
      </c>
      <c r="L8" s="155">
        <v>0</v>
      </c>
      <c r="M8" s="155">
        <v>2</v>
      </c>
      <c r="N8" s="155">
        <v>0</v>
      </c>
      <c r="O8" s="155">
        <v>1</v>
      </c>
      <c r="P8" s="155">
        <v>3</v>
      </c>
      <c r="Q8" s="155">
        <v>9</v>
      </c>
      <c r="R8" s="155">
        <v>0</v>
      </c>
      <c r="S8" s="155">
        <v>166</v>
      </c>
      <c r="T8" s="155">
        <v>16</v>
      </c>
      <c r="U8" s="155">
        <v>2</v>
      </c>
      <c r="V8" s="155">
        <v>1</v>
      </c>
      <c r="W8" s="155">
        <v>2</v>
      </c>
      <c r="X8" s="155">
        <v>0</v>
      </c>
      <c r="Y8" s="155">
        <v>2</v>
      </c>
      <c r="Z8" s="155">
        <v>3</v>
      </c>
      <c r="AA8" s="155">
        <v>2</v>
      </c>
      <c r="AB8" s="155">
        <v>3</v>
      </c>
      <c r="AC8" s="155">
        <v>70</v>
      </c>
      <c r="AD8" s="155">
        <v>5</v>
      </c>
      <c r="AE8" s="155">
        <v>8</v>
      </c>
      <c r="AF8" s="155">
        <v>2</v>
      </c>
      <c r="AG8" s="155">
        <v>49</v>
      </c>
      <c r="AH8" s="155">
        <v>45</v>
      </c>
      <c r="AI8" s="155">
        <v>7</v>
      </c>
      <c r="AJ8" s="155">
        <v>35</v>
      </c>
      <c r="AK8" s="155">
        <v>0</v>
      </c>
      <c r="AL8" s="155">
        <v>3</v>
      </c>
      <c r="AM8" s="155">
        <v>10</v>
      </c>
      <c r="AN8" s="155">
        <v>4</v>
      </c>
      <c r="AO8" s="155">
        <v>7</v>
      </c>
      <c r="AP8" s="155">
        <v>10</v>
      </c>
    </row>
    <row r="9" spans="1:42" customFormat="1" ht="15.6" x14ac:dyDescent="0.3">
      <c r="A9" s="178" t="s">
        <v>44</v>
      </c>
      <c r="B9" s="179">
        <v>48</v>
      </c>
      <c r="C9" s="155">
        <v>0</v>
      </c>
      <c r="D9" s="155">
        <v>1</v>
      </c>
      <c r="E9" s="155">
        <v>0</v>
      </c>
      <c r="F9" s="155">
        <v>0</v>
      </c>
      <c r="G9" s="155">
        <v>1</v>
      </c>
      <c r="H9" s="155">
        <v>3</v>
      </c>
      <c r="I9" s="155">
        <v>0</v>
      </c>
      <c r="J9" s="155">
        <v>0</v>
      </c>
      <c r="K9" s="155">
        <v>0</v>
      </c>
      <c r="L9" s="155">
        <v>0</v>
      </c>
      <c r="M9" s="155">
        <v>0</v>
      </c>
      <c r="N9" s="155">
        <v>0</v>
      </c>
      <c r="O9" s="155">
        <v>0</v>
      </c>
      <c r="P9" s="155">
        <v>1</v>
      </c>
      <c r="Q9" s="155">
        <v>0</v>
      </c>
      <c r="R9" s="155">
        <v>0</v>
      </c>
      <c r="S9" s="155">
        <v>20</v>
      </c>
      <c r="T9" s="155">
        <v>0</v>
      </c>
      <c r="U9" s="155">
        <v>0</v>
      </c>
      <c r="V9" s="155">
        <v>0</v>
      </c>
      <c r="W9" s="155">
        <v>3</v>
      </c>
      <c r="X9" s="155">
        <v>0</v>
      </c>
      <c r="Y9" s="155">
        <v>0</v>
      </c>
      <c r="Z9" s="155">
        <v>0</v>
      </c>
      <c r="AA9" s="155">
        <v>0</v>
      </c>
      <c r="AB9" s="155">
        <v>0</v>
      </c>
      <c r="AC9" s="155">
        <v>5</v>
      </c>
      <c r="AD9" s="155">
        <v>0</v>
      </c>
      <c r="AE9" s="155">
        <v>1</v>
      </c>
      <c r="AF9" s="155">
        <v>1</v>
      </c>
      <c r="AG9" s="155">
        <v>2</v>
      </c>
      <c r="AH9" s="155">
        <v>3</v>
      </c>
      <c r="AI9" s="155">
        <v>1</v>
      </c>
      <c r="AJ9" s="155">
        <v>3</v>
      </c>
      <c r="AK9" s="155">
        <v>0</v>
      </c>
      <c r="AL9" s="155">
        <v>1</v>
      </c>
      <c r="AM9" s="155">
        <v>1</v>
      </c>
      <c r="AN9" s="155">
        <v>1</v>
      </c>
      <c r="AO9" s="155">
        <v>0</v>
      </c>
      <c r="AP9" s="155">
        <v>0</v>
      </c>
    </row>
    <row r="10" spans="1:42" customFormat="1" ht="15.6" x14ac:dyDescent="0.3">
      <c r="A10" s="178" t="s">
        <v>45</v>
      </c>
      <c r="B10" s="179">
        <v>3110</v>
      </c>
      <c r="C10" s="155">
        <v>1</v>
      </c>
      <c r="D10" s="155">
        <v>8</v>
      </c>
      <c r="E10" s="155">
        <v>45</v>
      </c>
      <c r="F10" s="155">
        <v>7</v>
      </c>
      <c r="G10" s="155">
        <v>54</v>
      </c>
      <c r="H10" s="155">
        <v>269</v>
      </c>
      <c r="I10" s="155">
        <v>0</v>
      </c>
      <c r="J10" s="155">
        <v>28</v>
      </c>
      <c r="K10" s="155">
        <v>5</v>
      </c>
      <c r="L10" s="155">
        <v>0</v>
      </c>
      <c r="M10" s="155">
        <v>14</v>
      </c>
      <c r="N10" s="155">
        <v>2</v>
      </c>
      <c r="O10" s="155">
        <v>15</v>
      </c>
      <c r="P10" s="155">
        <v>17</v>
      </c>
      <c r="Q10" s="155">
        <v>38</v>
      </c>
      <c r="R10" s="155">
        <v>20</v>
      </c>
      <c r="S10" s="155">
        <v>1322</v>
      </c>
      <c r="T10" s="155">
        <v>141</v>
      </c>
      <c r="U10" s="155">
        <v>8</v>
      </c>
      <c r="V10" s="155">
        <v>4</v>
      </c>
      <c r="W10" s="155">
        <v>19</v>
      </c>
      <c r="X10" s="155">
        <v>0</v>
      </c>
      <c r="Y10" s="155">
        <v>17</v>
      </c>
      <c r="Z10" s="155">
        <v>4</v>
      </c>
      <c r="AA10" s="155">
        <v>6</v>
      </c>
      <c r="AB10" s="155">
        <v>10</v>
      </c>
      <c r="AC10" s="155">
        <v>327</v>
      </c>
      <c r="AD10" s="155">
        <v>8</v>
      </c>
      <c r="AE10" s="155">
        <v>32</v>
      </c>
      <c r="AF10" s="155">
        <v>4</v>
      </c>
      <c r="AG10" s="155">
        <v>213</v>
      </c>
      <c r="AH10" s="155">
        <v>160</v>
      </c>
      <c r="AI10" s="155">
        <v>9</v>
      </c>
      <c r="AJ10" s="155">
        <v>119</v>
      </c>
      <c r="AK10" s="155">
        <v>1</v>
      </c>
      <c r="AL10" s="155">
        <v>9</v>
      </c>
      <c r="AM10" s="155">
        <v>67</v>
      </c>
      <c r="AN10" s="155">
        <v>17</v>
      </c>
      <c r="AO10" s="155">
        <v>23</v>
      </c>
      <c r="AP10" s="155">
        <v>67</v>
      </c>
    </row>
    <row r="11" spans="1:42" customFormat="1" ht="15.6" x14ac:dyDescent="0.3">
      <c r="A11" s="178" t="s">
        <v>46</v>
      </c>
      <c r="B11" s="179">
        <v>443</v>
      </c>
      <c r="C11" s="155">
        <v>0</v>
      </c>
      <c r="D11" s="155">
        <v>1</v>
      </c>
      <c r="E11" s="155">
        <v>13</v>
      </c>
      <c r="F11" s="155">
        <v>1</v>
      </c>
      <c r="G11" s="155">
        <v>8</v>
      </c>
      <c r="H11" s="155">
        <v>18</v>
      </c>
      <c r="I11" s="155">
        <v>1</v>
      </c>
      <c r="J11" s="155">
        <v>2</v>
      </c>
      <c r="K11" s="155">
        <v>0</v>
      </c>
      <c r="L11" s="155">
        <v>0</v>
      </c>
      <c r="M11" s="155">
        <v>1</v>
      </c>
      <c r="N11" s="155">
        <v>0</v>
      </c>
      <c r="O11" s="155">
        <v>2</v>
      </c>
      <c r="P11" s="155">
        <v>1</v>
      </c>
      <c r="Q11" s="155">
        <v>9</v>
      </c>
      <c r="R11" s="155">
        <v>6</v>
      </c>
      <c r="S11" s="155">
        <v>147</v>
      </c>
      <c r="T11" s="155">
        <v>33</v>
      </c>
      <c r="U11" s="155">
        <v>3</v>
      </c>
      <c r="V11" s="155">
        <v>2</v>
      </c>
      <c r="W11" s="155">
        <v>3</v>
      </c>
      <c r="X11" s="155">
        <v>0</v>
      </c>
      <c r="Y11" s="155">
        <v>3</v>
      </c>
      <c r="Z11" s="155">
        <v>1</v>
      </c>
      <c r="AA11" s="155">
        <v>2</v>
      </c>
      <c r="AB11" s="155">
        <v>0</v>
      </c>
      <c r="AC11" s="155">
        <v>50</v>
      </c>
      <c r="AD11" s="155">
        <v>2</v>
      </c>
      <c r="AE11" s="155">
        <v>9</v>
      </c>
      <c r="AF11" s="155">
        <v>2</v>
      </c>
      <c r="AG11" s="155">
        <v>24</v>
      </c>
      <c r="AH11" s="155">
        <v>34</v>
      </c>
      <c r="AI11" s="155">
        <v>1</v>
      </c>
      <c r="AJ11" s="155">
        <v>30</v>
      </c>
      <c r="AK11" s="155">
        <v>0</v>
      </c>
      <c r="AL11" s="155">
        <v>1</v>
      </c>
      <c r="AM11" s="155">
        <v>14</v>
      </c>
      <c r="AN11" s="155">
        <v>4</v>
      </c>
      <c r="AO11" s="155">
        <v>7</v>
      </c>
      <c r="AP11" s="155">
        <v>8</v>
      </c>
    </row>
    <row r="12" spans="1:42" customFormat="1" ht="15.6" x14ac:dyDescent="0.3">
      <c r="A12" s="178" t="s">
        <v>47</v>
      </c>
      <c r="B12" s="179">
        <v>59</v>
      </c>
      <c r="C12" s="155">
        <v>0</v>
      </c>
      <c r="D12" s="155">
        <v>0</v>
      </c>
      <c r="E12" s="155">
        <v>0</v>
      </c>
      <c r="F12" s="155">
        <v>0</v>
      </c>
      <c r="G12" s="155">
        <v>0</v>
      </c>
      <c r="H12" s="155">
        <v>2</v>
      </c>
      <c r="I12" s="155">
        <v>0</v>
      </c>
      <c r="J12" s="155">
        <v>1</v>
      </c>
      <c r="K12" s="155">
        <v>0</v>
      </c>
      <c r="L12" s="155">
        <v>0</v>
      </c>
      <c r="M12" s="155">
        <v>1</v>
      </c>
      <c r="N12" s="155">
        <v>0</v>
      </c>
      <c r="O12" s="155">
        <v>0</v>
      </c>
      <c r="P12" s="155">
        <v>0</v>
      </c>
      <c r="Q12" s="155">
        <v>0</v>
      </c>
      <c r="R12" s="155">
        <v>1</v>
      </c>
      <c r="S12" s="155">
        <v>27</v>
      </c>
      <c r="T12" s="155">
        <v>2</v>
      </c>
      <c r="U12" s="155">
        <v>0</v>
      </c>
      <c r="V12" s="155">
        <v>0</v>
      </c>
      <c r="W12" s="155">
        <v>0</v>
      </c>
      <c r="X12" s="155">
        <v>0</v>
      </c>
      <c r="Y12" s="155">
        <v>0</v>
      </c>
      <c r="Z12" s="155">
        <v>0</v>
      </c>
      <c r="AA12" s="155">
        <v>0</v>
      </c>
      <c r="AB12" s="155">
        <v>0</v>
      </c>
      <c r="AC12" s="155">
        <v>5</v>
      </c>
      <c r="AD12" s="155">
        <v>0</v>
      </c>
      <c r="AE12" s="155">
        <v>0</v>
      </c>
      <c r="AF12" s="155">
        <v>0</v>
      </c>
      <c r="AG12" s="155">
        <v>11</v>
      </c>
      <c r="AH12" s="155">
        <v>1</v>
      </c>
      <c r="AI12" s="155">
        <v>0</v>
      </c>
      <c r="AJ12" s="155">
        <v>3</v>
      </c>
      <c r="AK12" s="155">
        <v>0</v>
      </c>
      <c r="AL12" s="155">
        <v>0</v>
      </c>
      <c r="AM12" s="155">
        <v>4</v>
      </c>
      <c r="AN12" s="155">
        <v>0</v>
      </c>
      <c r="AO12" s="155">
        <v>1</v>
      </c>
      <c r="AP12" s="155">
        <v>0</v>
      </c>
    </row>
    <row r="13" spans="1:42" customFormat="1" ht="15.6" x14ac:dyDescent="0.3">
      <c r="A13" s="178" t="s">
        <v>48</v>
      </c>
      <c r="B13" s="179">
        <v>24</v>
      </c>
      <c r="C13" s="155">
        <v>0</v>
      </c>
      <c r="D13" s="155">
        <v>0</v>
      </c>
      <c r="E13" s="155">
        <v>0</v>
      </c>
      <c r="F13" s="155">
        <v>0</v>
      </c>
      <c r="G13" s="155">
        <v>1</v>
      </c>
      <c r="H13" s="155">
        <v>2</v>
      </c>
      <c r="I13" s="155">
        <v>0</v>
      </c>
      <c r="J13" s="155">
        <v>0</v>
      </c>
      <c r="K13" s="155">
        <v>0</v>
      </c>
      <c r="L13" s="155">
        <v>0</v>
      </c>
      <c r="M13" s="155">
        <v>0</v>
      </c>
      <c r="N13" s="155">
        <v>0</v>
      </c>
      <c r="O13" s="155">
        <v>0</v>
      </c>
      <c r="P13" s="155">
        <v>0</v>
      </c>
      <c r="Q13" s="155">
        <v>0</v>
      </c>
      <c r="R13" s="155">
        <v>0</v>
      </c>
      <c r="S13" s="155">
        <v>13</v>
      </c>
      <c r="T13" s="155">
        <v>1</v>
      </c>
      <c r="U13" s="155">
        <v>0</v>
      </c>
      <c r="V13" s="155">
        <v>1</v>
      </c>
      <c r="W13" s="155">
        <v>0</v>
      </c>
      <c r="X13" s="155">
        <v>0</v>
      </c>
      <c r="Y13" s="155">
        <v>0</v>
      </c>
      <c r="Z13" s="155">
        <v>0</v>
      </c>
      <c r="AA13" s="155">
        <v>0</v>
      </c>
      <c r="AB13" s="155">
        <v>0</v>
      </c>
      <c r="AC13" s="155">
        <v>2</v>
      </c>
      <c r="AD13" s="155">
        <v>0</v>
      </c>
      <c r="AE13" s="155">
        <v>0</v>
      </c>
      <c r="AF13" s="155">
        <v>0</v>
      </c>
      <c r="AG13" s="155">
        <v>0</v>
      </c>
      <c r="AH13" s="155">
        <v>0</v>
      </c>
      <c r="AI13" s="155">
        <v>0</v>
      </c>
      <c r="AJ13" s="155">
        <v>1</v>
      </c>
      <c r="AK13" s="155">
        <v>0</v>
      </c>
      <c r="AL13" s="155">
        <v>0</v>
      </c>
      <c r="AM13" s="155">
        <v>2</v>
      </c>
      <c r="AN13" s="155">
        <v>0</v>
      </c>
      <c r="AO13" s="155">
        <v>0</v>
      </c>
      <c r="AP13" s="155">
        <v>1</v>
      </c>
    </row>
    <row r="14" spans="1:42" customFormat="1" ht="15.6" x14ac:dyDescent="0.3">
      <c r="A14" s="178" t="s">
        <v>49</v>
      </c>
      <c r="B14" s="179">
        <v>537</v>
      </c>
      <c r="C14" s="155">
        <v>0</v>
      </c>
      <c r="D14" s="155">
        <v>3</v>
      </c>
      <c r="E14" s="155">
        <v>5</v>
      </c>
      <c r="F14" s="155">
        <v>1</v>
      </c>
      <c r="G14" s="155">
        <v>3</v>
      </c>
      <c r="H14" s="155">
        <v>27</v>
      </c>
      <c r="I14" s="155">
        <v>0</v>
      </c>
      <c r="J14" s="155">
        <v>5</v>
      </c>
      <c r="K14" s="155">
        <v>0</v>
      </c>
      <c r="L14" s="155">
        <v>1</v>
      </c>
      <c r="M14" s="155">
        <v>1</v>
      </c>
      <c r="N14" s="155">
        <v>0</v>
      </c>
      <c r="O14" s="155">
        <v>3</v>
      </c>
      <c r="P14" s="155">
        <v>2</v>
      </c>
      <c r="Q14" s="155">
        <v>9</v>
      </c>
      <c r="R14" s="155">
        <v>1</v>
      </c>
      <c r="S14" s="155">
        <v>243</v>
      </c>
      <c r="T14" s="155">
        <v>26</v>
      </c>
      <c r="U14" s="155">
        <v>2</v>
      </c>
      <c r="V14" s="155">
        <v>1</v>
      </c>
      <c r="W14" s="155">
        <v>3</v>
      </c>
      <c r="X14" s="155">
        <v>2</v>
      </c>
      <c r="Y14" s="155">
        <v>0</v>
      </c>
      <c r="Z14" s="155">
        <v>1</v>
      </c>
      <c r="AA14" s="155">
        <v>1</v>
      </c>
      <c r="AB14" s="155">
        <v>0</v>
      </c>
      <c r="AC14" s="155">
        <v>65</v>
      </c>
      <c r="AD14" s="155">
        <v>1</v>
      </c>
      <c r="AE14" s="155">
        <v>6</v>
      </c>
      <c r="AF14" s="155">
        <v>0</v>
      </c>
      <c r="AG14" s="155">
        <v>45</v>
      </c>
      <c r="AH14" s="155">
        <v>24</v>
      </c>
      <c r="AI14" s="155">
        <v>1</v>
      </c>
      <c r="AJ14" s="155">
        <v>23</v>
      </c>
      <c r="AK14" s="155">
        <v>0</v>
      </c>
      <c r="AL14" s="155">
        <v>2</v>
      </c>
      <c r="AM14" s="155">
        <v>7</v>
      </c>
      <c r="AN14" s="155">
        <v>2</v>
      </c>
      <c r="AO14" s="155">
        <v>6</v>
      </c>
      <c r="AP14" s="155">
        <v>15</v>
      </c>
    </row>
    <row r="15" spans="1:42" customFormat="1" ht="15.6" x14ac:dyDescent="0.3">
      <c r="A15" s="178" t="s">
        <v>50</v>
      </c>
      <c r="B15" s="179">
        <v>248</v>
      </c>
      <c r="C15" s="155">
        <v>0</v>
      </c>
      <c r="D15" s="155">
        <v>0</v>
      </c>
      <c r="E15" s="155">
        <v>4</v>
      </c>
      <c r="F15" s="155">
        <v>1</v>
      </c>
      <c r="G15" s="155">
        <v>0</v>
      </c>
      <c r="H15" s="155">
        <v>7</v>
      </c>
      <c r="I15" s="155">
        <v>0</v>
      </c>
      <c r="J15" s="155">
        <v>0</v>
      </c>
      <c r="K15" s="155">
        <v>0</v>
      </c>
      <c r="L15" s="155">
        <v>0</v>
      </c>
      <c r="M15" s="155">
        <v>3</v>
      </c>
      <c r="N15" s="155">
        <v>0</v>
      </c>
      <c r="O15" s="155">
        <v>1</v>
      </c>
      <c r="P15" s="155">
        <v>1</v>
      </c>
      <c r="Q15" s="155">
        <v>1</v>
      </c>
      <c r="R15" s="155">
        <v>0</v>
      </c>
      <c r="S15" s="155">
        <v>139</v>
      </c>
      <c r="T15" s="155">
        <v>15</v>
      </c>
      <c r="U15" s="155">
        <v>1</v>
      </c>
      <c r="V15" s="155">
        <v>0</v>
      </c>
      <c r="W15" s="155">
        <v>0</v>
      </c>
      <c r="X15" s="155">
        <v>0</v>
      </c>
      <c r="Y15" s="155">
        <v>2</v>
      </c>
      <c r="Z15" s="155">
        <v>1</v>
      </c>
      <c r="AA15" s="155">
        <v>0</v>
      </c>
      <c r="AB15" s="155">
        <v>0</v>
      </c>
      <c r="AC15" s="155">
        <v>20</v>
      </c>
      <c r="AD15" s="155">
        <v>0</v>
      </c>
      <c r="AE15" s="155">
        <v>1</v>
      </c>
      <c r="AF15" s="155">
        <v>0</v>
      </c>
      <c r="AG15" s="155">
        <v>13</v>
      </c>
      <c r="AH15" s="155">
        <v>9</v>
      </c>
      <c r="AI15" s="155">
        <v>0</v>
      </c>
      <c r="AJ15" s="155">
        <v>15</v>
      </c>
      <c r="AK15" s="155">
        <v>0</v>
      </c>
      <c r="AL15" s="155">
        <v>0</v>
      </c>
      <c r="AM15" s="155">
        <v>0</v>
      </c>
      <c r="AN15" s="155">
        <v>1</v>
      </c>
      <c r="AO15" s="155">
        <v>2</v>
      </c>
      <c r="AP15" s="155">
        <v>11</v>
      </c>
    </row>
    <row r="16" spans="1:42" customFormat="1" ht="15.6" x14ac:dyDescent="0.3">
      <c r="A16" s="178" t="s">
        <v>51</v>
      </c>
      <c r="B16" s="179">
        <v>217</v>
      </c>
      <c r="C16" s="155">
        <v>0</v>
      </c>
      <c r="D16" s="155">
        <v>0</v>
      </c>
      <c r="E16" s="155">
        <v>2</v>
      </c>
      <c r="F16" s="155">
        <v>0</v>
      </c>
      <c r="G16" s="155">
        <v>3</v>
      </c>
      <c r="H16" s="155">
        <v>12</v>
      </c>
      <c r="I16" s="155">
        <v>0</v>
      </c>
      <c r="J16" s="155">
        <v>7</v>
      </c>
      <c r="K16" s="155">
        <v>0</v>
      </c>
      <c r="L16" s="155">
        <v>0</v>
      </c>
      <c r="M16" s="155">
        <v>0</v>
      </c>
      <c r="N16" s="155">
        <v>0</v>
      </c>
      <c r="O16" s="155">
        <v>0</v>
      </c>
      <c r="P16" s="155">
        <v>0</v>
      </c>
      <c r="Q16" s="155">
        <v>9</v>
      </c>
      <c r="R16" s="155">
        <v>2</v>
      </c>
      <c r="S16" s="155">
        <v>58</v>
      </c>
      <c r="T16" s="155">
        <v>16</v>
      </c>
      <c r="U16" s="155">
        <v>2</v>
      </c>
      <c r="V16" s="155">
        <v>0</v>
      </c>
      <c r="W16" s="155">
        <v>0</v>
      </c>
      <c r="X16" s="155">
        <v>0</v>
      </c>
      <c r="Y16" s="155">
        <v>3</v>
      </c>
      <c r="Z16" s="155">
        <v>0</v>
      </c>
      <c r="AA16" s="155">
        <v>0</v>
      </c>
      <c r="AB16" s="155">
        <v>0</v>
      </c>
      <c r="AC16" s="155">
        <v>50</v>
      </c>
      <c r="AD16" s="155">
        <v>3</v>
      </c>
      <c r="AE16" s="155">
        <v>2</v>
      </c>
      <c r="AF16" s="155">
        <v>0</v>
      </c>
      <c r="AG16" s="155">
        <v>16</v>
      </c>
      <c r="AH16" s="155">
        <v>11</v>
      </c>
      <c r="AI16" s="155">
        <v>0</v>
      </c>
      <c r="AJ16" s="155">
        <v>11</v>
      </c>
      <c r="AK16" s="155">
        <v>0</v>
      </c>
      <c r="AL16" s="155">
        <v>0</v>
      </c>
      <c r="AM16" s="155">
        <v>5</v>
      </c>
      <c r="AN16" s="155">
        <v>1</v>
      </c>
      <c r="AO16" s="155">
        <v>0</v>
      </c>
      <c r="AP16" s="155">
        <v>4</v>
      </c>
    </row>
    <row r="17" spans="1:42" customFormat="1" ht="15.6" x14ac:dyDescent="0.3">
      <c r="A17" s="178" t="s">
        <v>52</v>
      </c>
      <c r="B17" s="179">
        <v>473</v>
      </c>
      <c r="C17" s="155">
        <v>0</v>
      </c>
      <c r="D17" s="155">
        <v>19</v>
      </c>
      <c r="E17" s="155">
        <v>20</v>
      </c>
      <c r="F17" s="155">
        <v>3</v>
      </c>
      <c r="G17" s="155">
        <v>9</v>
      </c>
      <c r="H17" s="155">
        <v>32</v>
      </c>
      <c r="I17" s="155">
        <v>1</v>
      </c>
      <c r="J17" s="155">
        <v>8</v>
      </c>
      <c r="K17" s="155">
        <v>0</v>
      </c>
      <c r="L17" s="155">
        <v>3</v>
      </c>
      <c r="M17" s="155">
        <v>4</v>
      </c>
      <c r="N17" s="155">
        <v>0</v>
      </c>
      <c r="O17" s="155">
        <v>6</v>
      </c>
      <c r="P17" s="155">
        <v>4</v>
      </c>
      <c r="Q17" s="155">
        <v>4</v>
      </c>
      <c r="R17" s="155">
        <v>2</v>
      </c>
      <c r="S17" s="155">
        <v>67</v>
      </c>
      <c r="T17" s="155">
        <v>6</v>
      </c>
      <c r="U17" s="155">
        <v>6</v>
      </c>
      <c r="V17" s="155">
        <v>0</v>
      </c>
      <c r="W17" s="155">
        <v>3</v>
      </c>
      <c r="X17" s="155">
        <v>1</v>
      </c>
      <c r="Y17" s="155">
        <v>1</v>
      </c>
      <c r="Z17" s="155">
        <v>2</v>
      </c>
      <c r="AA17" s="155">
        <v>3</v>
      </c>
      <c r="AB17" s="155">
        <v>6</v>
      </c>
      <c r="AC17" s="155">
        <v>34</v>
      </c>
      <c r="AD17" s="155">
        <v>3</v>
      </c>
      <c r="AE17" s="155">
        <v>6</v>
      </c>
      <c r="AF17" s="155">
        <v>0</v>
      </c>
      <c r="AG17" s="155">
        <v>27</v>
      </c>
      <c r="AH17" s="155">
        <v>112</v>
      </c>
      <c r="AI17" s="155">
        <v>9</v>
      </c>
      <c r="AJ17" s="155">
        <v>15</v>
      </c>
      <c r="AK17" s="155">
        <v>0</v>
      </c>
      <c r="AL17" s="155">
        <v>4</v>
      </c>
      <c r="AM17" s="155">
        <v>7</v>
      </c>
      <c r="AN17" s="155">
        <v>25</v>
      </c>
      <c r="AO17" s="155">
        <v>7</v>
      </c>
      <c r="AP17" s="155">
        <v>14</v>
      </c>
    </row>
    <row r="18" spans="1:42" customFormat="1" ht="15.6" x14ac:dyDescent="0.3">
      <c r="A18" s="178" t="s">
        <v>53</v>
      </c>
      <c r="B18" s="179">
        <v>302</v>
      </c>
      <c r="C18" s="155">
        <v>0</v>
      </c>
      <c r="D18" s="155">
        <v>0</v>
      </c>
      <c r="E18" s="155">
        <v>5</v>
      </c>
      <c r="F18" s="155">
        <v>0</v>
      </c>
      <c r="G18" s="155">
        <v>2</v>
      </c>
      <c r="H18" s="155">
        <v>7</v>
      </c>
      <c r="I18" s="155">
        <v>2</v>
      </c>
      <c r="J18" s="155">
        <v>1</v>
      </c>
      <c r="K18" s="155">
        <v>0</v>
      </c>
      <c r="L18" s="155">
        <v>0</v>
      </c>
      <c r="M18" s="155">
        <v>2</v>
      </c>
      <c r="N18" s="155">
        <v>0</v>
      </c>
      <c r="O18" s="155">
        <v>0</v>
      </c>
      <c r="P18" s="155">
        <v>0</v>
      </c>
      <c r="Q18" s="155">
        <v>5</v>
      </c>
      <c r="R18" s="155">
        <v>2</v>
      </c>
      <c r="S18" s="155">
        <v>183</v>
      </c>
      <c r="T18" s="155">
        <v>12</v>
      </c>
      <c r="U18" s="155">
        <v>0</v>
      </c>
      <c r="V18" s="155">
        <v>1</v>
      </c>
      <c r="W18" s="155">
        <v>0</v>
      </c>
      <c r="X18" s="155">
        <v>0</v>
      </c>
      <c r="Y18" s="155">
        <v>1</v>
      </c>
      <c r="Z18" s="155">
        <v>1</v>
      </c>
      <c r="AA18" s="155">
        <v>0</v>
      </c>
      <c r="AB18" s="155">
        <v>0</v>
      </c>
      <c r="AC18" s="155">
        <v>22</v>
      </c>
      <c r="AD18" s="155">
        <v>0</v>
      </c>
      <c r="AE18" s="155">
        <v>2</v>
      </c>
      <c r="AF18" s="155">
        <v>0</v>
      </c>
      <c r="AG18" s="155">
        <v>28</v>
      </c>
      <c r="AH18" s="155">
        <v>10</v>
      </c>
      <c r="AI18" s="155">
        <v>0</v>
      </c>
      <c r="AJ18" s="155">
        <v>5</v>
      </c>
      <c r="AK18" s="155">
        <v>0</v>
      </c>
      <c r="AL18" s="155">
        <v>1</v>
      </c>
      <c r="AM18" s="155">
        <v>3</v>
      </c>
      <c r="AN18" s="155">
        <v>1</v>
      </c>
      <c r="AO18" s="155">
        <v>1</v>
      </c>
      <c r="AP18" s="155">
        <v>5</v>
      </c>
    </row>
    <row r="19" spans="1:42" customFormat="1" ht="15.6" x14ac:dyDescent="0.3">
      <c r="A19" s="178" t="s">
        <v>54</v>
      </c>
      <c r="B19" s="179">
        <v>98</v>
      </c>
      <c r="C19" s="155">
        <v>0</v>
      </c>
      <c r="D19" s="155">
        <v>0</v>
      </c>
      <c r="E19" s="155">
        <v>1</v>
      </c>
      <c r="F19" s="155">
        <v>0</v>
      </c>
      <c r="G19" s="155">
        <v>1</v>
      </c>
      <c r="H19" s="155">
        <v>7</v>
      </c>
      <c r="I19" s="155">
        <v>0</v>
      </c>
      <c r="J19" s="155">
        <v>2</v>
      </c>
      <c r="K19" s="155">
        <v>0</v>
      </c>
      <c r="L19" s="155">
        <v>0</v>
      </c>
      <c r="M19" s="155">
        <v>0</v>
      </c>
      <c r="N19" s="155">
        <v>0</v>
      </c>
      <c r="O19" s="155">
        <v>0</v>
      </c>
      <c r="P19" s="155">
        <v>0</v>
      </c>
      <c r="Q19" s="155">
        <v>2</v>
      </c>
      <c r="R19" s="155">
        <v>0</v>
      </c>
      <c r="S19" s="155">
        <v>40</v>
      </c>
      <c r="T19" s="155">
        <v>5</v>
      </c>
      <c r="U19" s="155">
        <v>0</v>
      </c>
      <c r="V19" s="155">
        <v>0</v>
      </c>
      <c r="W19" s="155">
        <v>0</v>
      </c>
      <c r="X19" s="155">
        <v>0</v>
      </c>
      <c r="Y19" s="155">
        <v>1</v>
      </c>
      <c r="Z19" s="155">
        <v>0</v>
      </c>
      <c r="AA19" s="155">
        <v>1</v>
      </c>
      <c r="AB19" s="155">
        <v>0</v>
      </c>
      <c r="AC19" s="155">
        <v>9</v>
      </c>
      <c r="AD19" s="155">
        <v>0</v>
      </c>
      <c r="AE19" s="155">
        <v>2</v>
      </c>
      <c r="AF19" s="155">
        <v>0</v>
      </c>
      <c r="AG19" s="155">
        <v>11</v>
      </c>
      <c r="AH19" s="155">
        <v>7</v>
      </c>
      <c r="AI19" s="155">
        <v>0</v>
      </c>
      <c r="AJ19" s="155">
        <v>4</v>
      </c>
      <c r="AK19" s="155">
        <v>0</v>
      </c>
      <c r="AL19" s="155">
        <v>0</v>
      </c>
      <c r="AM19" s="155">
        <v>0</v>
      </c>
      <c r="AN19" s="155">
        <v>2</v>
      </c>
      <c r="AO19" s="155">
        <v>0</v>
      </c>
      <c r="AP19" s="155">
        <v>3</v>
      </c>
    </row>
    <row r="20" spans="1:42" customFormat="1" ht="15.6" x14ac:dyDescent="0.3">
      <c r="A20" s="178" t="s">
        <v>55</v>
      </c>
      <c r="B20" s="179">
        <v>70</v>
      </c>
      <c r="C20" s="155">
        <v>0</v>
      </c>
      <c r="D20" s="155">
        <v>0</v>
      </c>
      <c r="E20" s="155">
        <v>0</v>
      </c>
      <c r="F20" s="155">
        <v>0</v>
      </c>
      <c r="G20" s="155">
        <v>0</v>
      </c>
      <c r="H20" s="155">
        <v>4</v>
      </c>
      <c r="I20" s="155">
        <v>0</v>
      </c>
      <c r="J20" s="155">
        <v>0</v>
      </c>
      <c r="K20" s="155">
        <v>0</v>
      </c>
      <c r="L20" s="155">
        <v>0</v>
      </c>
      <c r="M20" s="155">
        <v>0</v>
      </c>
      <c r="N20" s="155">
        <v>0</v>
      </c>
      <c r="O20" s="155">
        <v>1</v>
      </c>
      <c r="P20" s="155">
        <v>0</v>
      </c>
      <c r="Q20" s="155">
        <v>0</v>
      </c>
      <c r="R20" s="155">
        <v>0</v>
      </c>
      <c r="S20" s="155">
        <v>22</v>
      </c>
      <c r="T20" s="155">
        <v>3</v>
      </c>
      <c r="U20" s="155">
        <v>0</v>
      </c>
      <c r="V20" s="155">
        <v>0</v>
      </c>
      <c r="W20" s="155">
        <v>0</v>
      </c>
      <c r="X20" s="155">
        <v>0</v>
      </c>
      <c r="Y20" s="155">
        <v>0</v>
      </c>
      <c r="Z20" s="155">
        <v>1</v>
      </c>
      <c r="AA20" s="155">
        <v>0</v>
      </c>
      <c r="AB20" s="155">
        <v>0</v>
      </c>
      <c r="AC20" s="155">
        <v>8</v>
      </c>
      <c r="AD20" s="155">
        <v>1</v>
      </c>
      <c r="AE20" s="155">
        <v>1</v>
      </c>
      <c r="AF20" s="155">
        <v>0</v>
      </c>
      <c r="AG20" s="155">
        <v>7</v>
      </c>
      <c r="AH20" s="155">
        <v>5</v>
      </c>
      <c r="AI20" s="155">
        <v>0</v>
      </c>
      <c r="AJ20" s="155">
        <v>3</v>
      </c>
      <c r="AK20" s="155">
        <v>0</v>
      </c>
      <c r="AL20" s="155">
        <v>0</v>
      </c>
      <c r="AM20" s="155">
        <v>7</v>
      </c>
      <c r="AN20" s="155">
        <v>3</v>
      </c>
      <c r="AO20" s="155">
        <v>0</v>
      </c>
      <c r="AP20" s="155">
        <v>4</v>
      </c>
    </row>
    <row r="21" spans="1:42" customFormat="1" ht="15.6" x14ac:dyDescent="0.3">
      <c r="A21" s="178" t="s">
        <v>56</v>
      </c>
      <c r="B21" s="179">
        <v>70</v>
      </c>
      <c r="C21" s="155">
        <v>0</v>
      </c>
      <c r="D21" s="155">
        <v>0</v>
      </c>
      <c r="E21" s="155">
        <v>1</v>
      </c>
      <c r="F21" s="155">
        <v>0</v>
      </c>
      <c r="G21" s="155">
        <v>0</v>
      </c>
      <c r="H21" s="155">
        <v>4</v>
      </c>
      <c r="I21" s="155">
        <v>0</v>
      </c>
      <c r="J21" s="155">
        <v>0</v>
      </c>
      <c r="K21" s="155">
        <v>0</v>
      </c>
      <c r="L21" s="155">
        <v>0</v>
      </c>
      <c r="M21" s="155">
        <v>0</v>
      </c>
      <c r="N21" s="155">
        <v>1</v>
      </c>
      <c r="O21" s="155">
        <v>0</v>
      </c>
      <c r="P21" s="155">
        <v>2</v>
      </c>
      <c r="Q21" s="155">
        <v>4</v>
      </c>
      <c r="R21" s="155">
        <v>1</v>
      </c>
      <c r="S21" s="155">
        <v>24</v>
      </c>
      <c r="T21" s="155">
        <v>0</v>
      </c>
      <c r="U21" s="155">
        <v>1</v>
      </c>
      <c r="V21" s="155">
        <v>0</v>
      </c>
      <c r="W21" s="155">
        <v>0</v>
      </c>
      <c r="X21" s="155">
        <v>0</v>
      </c>
      <c r="Y21" s="155">
        <v>1</v>
      </c>
      <c r="Z21" s="155">
        <v>0</v>
      </c>
      <c r="AA21" s="155">
        <v>0</v>
      </c>
      <c r="AB21" s="155">
        <v>0</v>
      </c>
      <c r="AC21" s="155">
        <v>14</v>
      </c>
      <c r="AD21" s="155">
        <v>0</v>
      </c>
      <c r="AE21" s="155">
        <v>0</v>
      </c>
      <c r="AF21" s="155">
        <v>0</v>
      </c>
      <c r="AG21" s="155">
        <v>3</v>
      </c>
      <c r="AH21" s="155">
        <v>1</v>
      </c>
      <c r="AI21" s="155">
        <v>0</v>
      </c>
      <c r="AJ21" s="155">
        <v>7</v>
      </c>
      <c r="AK21" s="155">
        <v>0</v>
      </c>
      <c r="AL21" s="155">
        <v>0</v>
      </c>
      <c r="AM21" s="155">
        <v>1</v>
      </c>
      <c r="AN21" s="155">
        <v>0</v>
      </c>
      <c r="AO21" s="155">
        <v>0</v>
      </c>
      <c r="AP21" s="155">
        <v>5</v>
      </c>
    </row>
    <row r="22" spans="1:42" customFormat="1" ht="15.6" x14ac:dyDescent="0.3">
      <c r="A22" s="178" t="s">
        <v>57</v>
      </c>
      <c r="B22" s="179">
        <v>56</v>
      </c>
      <c r="C22" s="155">
        <v>0</v>
      </c>
      <c r="D22" s="155">
        <v>0</v>
      </c>
      <c r="E22" s="155">
        <v>0</v>
      </c>
      <c r="F22" s="155">
        <v>0</v>
      </c>
      <c r="G22" s="155">
        <v>3</v>
      </c>
      <c r="H22" s="155">
        <v>3</v>
      </c>
      <c r="I22" s="155">
        <v>0</v>
      </c>
      <c r="J22" s="155">
        <v>2</v>
      </c>
      <c r="K22" s="155">
        <v>0</v>
      </c>
      <c r="L22" s="155">
        <v>0</v>
      </c>
      <c r="M22" s="155">
        <v>0</v>
      </c>
      <c r="N22" s="155">
        <v>0</v>
      </c>
      <c r="O22" s="155">
        <v>1</v>
      </c>
      <c r="P22" s="155">
        <v>0</v>
      </c>
      <c r="Q22" s="155">
        <v>0</v>
      </c>
      <c r="R22" s="155">
        <v>2</v>
      </c>
      <c r="S22" s="155">
        <v>14</v>
      </c>
      <c r="T22" s="155">
        <v>3</v>
      </c>
      <c r="U22" s="155">
        <v>0</v>
      </c>
      <c r="V22" s="155">
        <v>1</v>
      </c>
      <c r="W22" s="155">
        <v>1</v>
      </c>
      <c r="X22" s="155">
        <v>0</v>
      </c>
      <c r="Y22" s="155">
        <v>0</v>
      </c>
      <c r="Z22" s="155">
        <v>0</v>
      </c>
      <c r="AA22" s="155">
        <v>0</v>
      </c>
      <c r="AB22" s="155">
        <v>0</v>
      </c>
      <c r="AC22" s="155">
        <v>9</v>
      </c>
      <c r="AD22" s="155">
        <v>0</v>
      </c>
      <c r="AE22" s="155">
        <v>2</v>
      </c>
      <c r="AF22" s="155">
        <v>0</v>
      </c>
      <c r="AG22" s="155">
        <v>1</v>
      </c>
      <c r="AH22" s="155">
        <v>5</v>
      </c>
      <c r="AI22" s="155">
        <v>0</v>
      </c>
      <c r="AJ22" s="155">
        <v>2</v>
      </c>
      <c r="AK22" s="155">
        <v>0</v>
      </c>
      <c r="AL22" s="155">
        <v>0</v>
      </c>
      <c r="AM22" s="155">
        <v>4</v>
      </c>
      <c r="AN22" s="155">
        <v>1</v>
      </c>
      <c r="AO22" s="155">
        <v>0</v>
      </c>
      <c r="AP22" s="155">
        <v>2</v>
      </c>
    </row>
    <row r="23" spans="1:42" customFormat="1" ht="15.6" x14ac:dyDescent="0.3">
      <c r="A23" s="178" t="s">
        <v>58</v>
      </c>
      <c r="B23" s="179">
        <v>82</v>
      </c>
      <c r="C23" s="155">
        <v>0</v>
      </c>
      <c r="D23" s="155">
        <v>1</v>
      </c>
      <c r="E23" s="155">
        <v>3</v>
      </c>
      <c r="F23" s="155">
        <v>0</v>
      </c>
      <c r="G23" s="155">
        <v>0</v>
      </c>
      <c r="H23" s="155">
        <v>6</v>
      </c>
      <c r="I23" s="155">
        <v>0</v>
      </c>
      <c r="J23" s="155">
        <v>1</v>
      </c>
      <c r="K23" s="155">
        <v>0</v>
      </c>
      <c r="L23" s="155">
        <v>0</v>
      </c>
      <c r="M23" s="155">
        <v>1</v>
      </c>
      <c r="N23" s="155">
        <v>0</v>
      </c>
      <c r="O23" s="155">
        <v>0</v>
      </c>
      <c r="P23" s="155">
        <v>0</v>
      </c>
      <c r="Q23" s="155">
        <v>1</v>
      </c>
      <c r="R23" s="155">
        <v>0</v>
      </c>
      <c r="S23" s="155">
        <v>32</v>
      </c>
      <c r="T23" s="155">
        <v>0</v>
      </c>
      <c r="U23" s="155">
        <v>0</v>
      </c>
      <c r="V23" s="155">
        <v>0</v>
      </c>
      <c r="W23" s="155">
        <v>0</v>
      </c>
      <c r="X23" s="155">
        <v>0</v>
      </c>
      <c r="Y23" s="155">
        <v>0</v>
      </c>
      <c r="Z23" s="155">
        <v>0</v>
      </c>
      <c r="AA23" s="155">
        <v>0</v>
      </c>
      <c r="AB23" s="155">
        <v>0</v>
      </c>
      <c r="AC23" s="155">
        <v>11</v>
      </c>
      <c r="AD23" s="155">
        <v>0</v>
      </c>
      <c r="AE23" s="155">
        <v>2</v>
      </c>
      <c r="AF23" s="155">
        <v>0</v>
      </c>
      <c r="AG23" s="155">
        <v>14</v>
      </c>
      <c r="AH23" s="155">
        <v>5</v>
      </c>
      <c r="AI23" s="155">
        <v>0</v>
      </c>
      <c r="AJ23" s="155">
        <v>4</v>
      </c>
      <c r="AK23" s="155">
        <v>0</v>
      </c>
      <c r="AL23" s="155">
        <v>0</v>
      </c>
      <c r="AM23" s="155">
        <v>1</v>
      </c>
      <c r="AN23" s="155">
        <v>0</v>
      </c>
      <c r="AO23" s="155">
        <v>0</v>
      </c>
      <c r="AP23" s="155">
        <v>0</v>
      </c>
    </row>
    <row r="24" spans="1:42" customFormat="1" ht="15.6" x14ac:dyDescent="0.3">
      <c r="A24" s="178" t="s">
        <v>59</v>
      </c>
      <c r="B24" s="179">
        <v>22</v>
      </c>
      <c r="C24" s="155">
        <v>0</v>
      </c>
      <c r="D24" s="155">
        <v>0</v>
      </c>
      <c r="E24" s="155">
        <v>0</v>
      </c>
      <c r="F24" s="155">
        <v>1</v>
      </c>
      <c r="G24" s="155">
        <v>1</v>
      </c>
      <c r="H24" s="155">
        <v>1</v>
      </c>
      <c r="I24" s="155">
        <v>0</v>
      </c>
      <c r="J24" s="155">
        <v>0</v>
      </c>
      <c r="K24" s="155">
        <v>0</v>
      </c>
      <c r="L24" s="155">
        <v>0</v>
      </c>
      <c r="M24" s="155">
        <v>0</v>
      </c>
      <c r="N24" s="155">
        <v>0</v>
      </c>
      <c r="O24" s="155">
        <v>0</v>
      </c>
      <c r="P24" s="155">
        <v>0</v>
      </c>
      <c r="Q24" s="155">
        <v>0</v>
      </c>
      <c r="R24" s="155">
        <v>1</v>
      </c>
      <c r="S24" s="155">
        <v>5</v>
      </c>
      <c r="T24" s="155">
        <v>4</v>
      </c>
      <c r="U24" s="155">
        <v>0</v>
      </c>
      <c r="V24" s="155">
        <v>0</v>
      </c>
      <c r="W24" s="155">
        <v>1</v>
      </c>
      <c r="X24" s="155">
        <v>0</v>
      </c>
      <c r="Y24" s="155">
        <v>0</v>
      </c>
      <c r="Z24" s="155">
        <v>1</v>
      </c>
      <c r="AA24" s="155">
        <v>0</v>
      </c>
      <c r="AB24" s="155">
        <v>0</v>
      </c>
      <c r="AC24" s="155">
        <v>2</v>
      </c>
      <c r="AD24" s="155">
        <v>0</v>
      </c>
      <c r="AE24" s="155">
        <v>0</v>
      </c>
      <c r="AF24" s="155">
        <v>0</v>
      </c>
      <c r="AG24" s="155">
        <v>1</v>
      </c>
      <c r="AH24" s="155">
        <v>0</v>
      </c>
      <c r="AI24" s="155">
        <v>0</v>
      </c>
      <c r="AJ24" s="155">
        <v>4</v>
      </c>
      <c r="AK24" s="155">
        <v>0</v>
      </c>
      <c r="AL24" s="155">
        <v>0</v>
      </c>
      <c r="AM24" s="155">
        <v>0</v>
      </c>
      <c r="AN24" s="155">
        <v>0</v>
      </c>
      <c r="AO24" s="155">
        <v>0</v>
      </c>
      <c r="AP24" s="155">
        <v>0</v>
      </c>
    </row>
    <row r="25" spans="1:42" customFormat="1" ht="15.6" x14ac:dyDescent="0.3">
      <c r="A25" s="178" t="s">
        <v>60</v>
      </c>
      <c r="B25" s="179">
        <v>145</v>
      </c>
      <c r="C25" s="155">
        <v>0</v>
      </c>
      <c r="D25" s="155">
        <v>0</v>
      </c>
      <c r="E25" s="155">
        <v>2</v>
      </c>
      <c r="F25" s="155">
        <v>2</v>
      </c>
      <c r="G25" s="155">
        <v>1</v>
      </c>
      <c r="H25" s="155">
        <v>8</v>
      </c>
      <c r="I25" s="155">
        <v>0</v>
      </c>
      <c r="J25" s="155">
        <v>0</v>
      </c>
      <c r="K25" s="155">
        <v>0</v>
      </c>
      <c r="L25" s="155">
        <v>0</v>
      </c>
      <c r="M25" s="155">
        <v>0</v>
      </c>
      <c r="N25" s="155">
        <v>0</v>
      </c>
      <c r="O25" s="155">
        <v>0</v>
      </c>
      <c r="P25" s="155">
        <v>1</v>
      </c>
      <c r="Q25" s="155">
        <v>2</v>
      </c>
      <c r="R25" s="155">
        <v>4</v>
      </c>
      <c r="S25" s="155">
        <v>74</v>
      </c>
      <c r="T25" s="155">
        <v>7</v>
      </c>
      <c r="U25" s="155">
        <v>0</v>
      </c>
      <c r="V25" s="155">
        <v>0</v>
      </c>
      <c r="W25" s="155">
        <v>1</v>
      </c>
      <c r="X25" s="155">
        <v>0</v>
      </c>
      <c r="Y25" s="155">
        <v>1</v>
      </c>
      <c r="Z25" s="155">
        <v>0</v>
      </c>
      <c r="AA25" s="155">
        <v>0</v>
      </c>
      <c r="AB25" s="155">
        <v>0</v>
      </c>
      <c r="AC25" s="155">
        <v>14</v>
      </c>
      <c r="AD25" s="155">
        <v>0</v>
      </c>
      <c r="AE25" s="155">
        <v>1</v>
      </c>
      <c r="AF25" s="155">
        <v>0</v>
      </c>
      <c r="AG25" s="155">
        <v>6</v>
      </c>
      <c r="AH25" s="155">
        <v>6</v>
      </c>
      <c r="AI25" s="155">
        <v>0</v>
      </c>
      <c r="AJ25" s="155">
        <v>9</v>
      </c>
      <c r="AK25" s="155">
        <v>0</v>
      </c>
      <c r="AL25" s="155">
        <v>0</v>
      </c>
      <c r="AM25" s="155">
        <v>2</v>
      </c>
      <c r="AN25" s="155">
        <v>1</v>
      </c>
      <c r="AO25" s="155">
        <v>0</v>
      </c>
      <c r="AP25" s="155">
        <v>3</v>
      </c>
    </row>
    <row r="26" spans="1:42" customFormat="1" ht="15.6" x14ac:dyDescent="0.3">
      <c r="A26" s="178" t="s">
        <v>61</v>
      </c>
      <c r="B26" s="179">
        <v>178</v>
      </c>
      <c r="C26" s="155">
        <v>0</v>
      </c>
      <c r="D26" s="155">
        <v>0</v>
      </c>
      <c r="E26" s="155">
        <v>2</v>
      </c>
      <c r="F26" s="155">
        <v>0</v>
      </c>
      <c r="G26" s="155">
        <v>4</v>
      </c>
      <c r="H26" s="155">
        <v>4</v>
      </c>
      <c r="I26" s="155">
        <v>0</v>
      </c>
      <c r="J26" s="155">
        <v>0</v>
      </c>
      <c r="K26" s="155">
        <v>0</v>
      </c>
      <c r="L26" s="155">
        <v>0</v>
      </c>
      <c r="M26" s="155">
        <v>0</v>
      </c>
      <c r="N26" s="155">
        <v>0</v>
      </c>
      <c r="O26" s="155">
        <v>0</v>
      </c>
      <c r="P26" s="155">
        <v>0</v>
      </c>
      <c r="Q26" s="155">
        <v>0</v>
      </c>
      <c r="R26" s="155">
        <v>0</v>
      </c>
      <c r="S26" s="155">
        <v>113</v>
      </c>
      <c r="T26" s="155">
        <v>2</v>
      </c>
      <c r="U26" s="155">
        <v>0</v>
      </c>
      <c r="V26" s="155">
        <v>0</v>
      </c>
      <c r="W26" s="155">
        <v>0</v>
      </c>
      <c r="X26" s="155">
        <v>0</v>
      </c>
      <c r="Y26" s="155">
        <v>0</v>
      </c>
      <c r="Z26" s="155">
        <v>0</v>
      </c>
      <c r="AA26" s="155">
        <v>0</v>
      </c>
      <c r="AB26" s="155">
        <v>0</v>
      </c>
      <c r="AC26" s="155">
        <v>14</v>
      </c>
      <c r="AD26" s="155">
        <v>0</v>
      </c>
      <c r="AE26" s="155">
        <v>3</v>
      </c>
      <c r="AF26" s="155">
        <v>0</v>
      </c>
      <c r="AG26" s="155">
        <v>9</v>
      </c>
      <c r="AH26" s="155">
        <v>10</v>
      </c>
      <c r="AI26" s="155">
        <v>1</v>
      </c>
      <c r="AJ26" s="155">
        <v>10</v>
      </c>
      <c r="AK26" s="155">
        <v>0</v>
      </c>
      <c r="AL26" s="155">
        <v>0</v>
      </c>
      <c r="AM26" s="155">
        <v>4</v>
      </c>
      <c r="AN26" s="155">
        <v>0</v>
      </c>
      <c r="AO26" s="155">
        <v>0</v>
      </c>
      <c r="AP26" s="155">
        <v>2</v>
      </c>
    </row>
    <row r="27" spans="1:42" customFormat="1" ht="15.6" x14ac:dyDescent="0.3">
      <c r="A27" s="178" t="s">
        <v>62</v>
      </c>
      <c r="B27" s="179">
        <v>190</v>
      </c>
      <c r="C27" s="155">
        <v>0</v>
      </c>
      <c r="D27" s="155">
        <v>1</v>
      </c>
      <c r="E27" s="155">
        <v>4</v>
      </c>
      <c r="F27" s="155">
        <v>0</v>
      </c>
      <c r="G27" s="155">
        <v>0</v>
      </c>
      <c r="H27" s="155">
        <v>10</v>
      </c>
      <c r="I27" s="155">
        <v>0</v>
      </c>
      <c r="J27" s="155">
        <v>2</v>
      </c>
      <c r="K27" s="155">
        <v>0</v>
      </c>
      <c r="L27" s="155">
        <v>0</v>
      </c>
      <c r="M27" s="155">
        <v>0</v>
      </c>
      <c r="N27" s="155">
        <v>0</v>
      </c>
      <c r="O27" s="155">
        <v>0</v>
      </c>
      <c r="P27" s="155">
        <v>1</v>
      </c>
      <c r="Q27" s="155">
        <v>4</v>
      </c>
      <c r="R27" s="155">
        <v>2</v>
      </c>
      <c r="S27" s="155">
        <v>109</v>
      </c>
      <c r="T27" s="155">
        <v>7</v>
      </c>
      <c r="U27" s="155">
        <v>0</v>
      </c>
      <c r="V27" s="155">
        <v>0</v>
      </c>
      <c r="W27" s="155">
        <v>1</v>
      </c>
      <c r="X27" s="155">
        <v>0</v>
      </c>
      <c r="Y27" s="155">
        <v>1</v>
      </c>
      <c r="Z27" s="155">
        <v>0</v>
      </c>
      <c r="AA27" s="155">
        <v>0</v>
      </c>
      <c r="AB27" s="155">
        <v>0</v>
      </c>
      <c r="AC27" s="155">
        <v>8</v>
      </c>
      <c r="AD27" s="155">
        <v>0</v>
      </c>
      <c r="AE27" s="155">
        <v>1</v>
      </c>
      <c r="AF27" s="155">
        <v>0</v>
      </c>
      <c r="AG27" s="155">
        <v>11</v>
      </c>
      <c r="AH27" s="155">
        <v>6</v>
      </c>
      <c r="AI27" s="155">
        <v>1</v>
      </c>
      <c r="AJ27" s="155">
        <v>8</v>
      </c>
      <c r="AK27" s="155">
        <v>0</v>
      </c>
      <c r="AL27" s="155">
        <v>0</v>
      </c>
      <c r="AM27" s="155">
        <v>7</v>
      </c>
      <c r="AN27" s="155">
        <v>1</v>
      </c>
      <c r="AO27" s="155">
        <v>2</v>
      </c>
      <c r="AP27" s="155">
        <v>3</v>
      </c>
    </row>
    <row r="28" spans="1:42" customFormat="1" ht="15.6" x14ac:dyDescent="0.3">
      <c r="A28" s="178" t="s">
        <v>63</v>
      </c>
      <c r="B28" s="179">
        <v>151</v>
      </c>
      <c r="C28" s="155">
        <v>0</v>
      </c>
      <c r="D28" s="155">
        <v>0</v>
      </c>
      <c r="E28" s="155">
        <v>3</v>
      </c>
      <c r="F28" s="155">
        <v>0</v>
      </c>
      <c r="G28" s="155">
        <v>0</v>
      </c>
      <c r="H28" s="155">
        <v>5</v>
      </c>
      <c r="I28" s="155">
        <v>0</v>
      </c>
      <c r="J28" s="155">
        <v>1</v>
      </c>
      <c r="K28" s="155">
        <v>0</v>
      </c>
      <c r="L28" s="155">
        <v>0</v>
      </c>
      <c r="M28" s="155">
        <v>0</v>
      </c>
      <c r="N28" s="155">
        <v>0</v>
      </c>
      <c r="O28" s="155">
        <v>1</v>
      </c>
      <c r="P28" s="155">
        <v>0</v>
      </c>
      <c r="Q28" s="155">
        <v>1</v>
      </c>
      <c r="R28" s="155">
        <v>0</v>
      </c>
      <c r="S28" s="155">
        <v>85</v>
      </c>
      <c r="T28" s="155">
        <v>4</v>
      </c>
      <c r="U28" s="155">
        <v>0</v>
      </c>
      <c r="V28" s="155">
        <v>0</v>
      </c>
      <c r="W28" s="155">
        <v>0</v>
      </c>
      <c r="X28" s="155">
        <v>1</v>
      </c>
      <c r="Y28" s="155">
        <v>3</v>
      </c>
      <c r="Z28" s="155">
        <v>0</v>
      </c>
      <c r="AA28" s="155">
        <v>0</v>
      </c>
      <c r="AB28" s="155">
        <v>0</v>
      </c>
      <c r="AC28" s="155">
        <v>21</v>
      </c>
      <c r="AD28" s="155">
        <v>0</v>
      </c>
      <c r="AE28" s="155">
        <v>1</v>
      </c>
      <c r="AF28" s="155">
        <v>0</v>
      </c>
      <c r="AG28" s="155">
        <v>6</v>
      </c>
      <c r="AH28" s="155">
        <v>1</v>
      </c>
      <c r="AI28" s="155">
        <v>0</v>
      </c>
      <c r="AJ28" s="155">
        <v>11</v>
      </c>
      <c r="AK28" s="155">
        <v>1</v>
      </c>
      <c r="AL28" s="155">
        <v>1</v>
      </c>
      <c r="AM28" s="155">
        <v>2</v>
      </c>
      <c r="AN28" s="155">
        <v>0</v>
      </c>
      <c r="AO28" s="155">
        <v>0</v>
      </c>
      <c r="AP28" s="155">
        <v>3</v>
      </c>
    </row>
    <row r="29" spans="1:42" customFormat="1" ht="15.6" x14ac:dyDescent="0.3">
      <c r="A29" s="178" t="s">
        <v>64</v>
      </c>
      <c r="B29" s="179">
        <v>35</v>
      </c>
      <c r="C29" s="155">
        <v>0</v>
      </c>
      <c r="D29" s="155">
        <v>0</v>
      </c>
      <c r="E29" s="155">
        <v>1</v>
      </c>
      <c r="F29" s="155">
        <v>0</v>
      </c>
      <c r="G29" s="155">
        <v>0</v>
      </c>
      <c r="H29" s="155">
        <v>5</v>
      </c>
      <c r="I29" s="155">
        <v>0</v>
      </c>
      <c r="J29" s="155">
        <v>2</v>
      </c>
      <c r="K29" s="155">
        <v>0</v>
      </c>
      <c r="L29" s="155">
        <v>0</v>
      </c>
      <c r="M29" s="155">
        <v>0</v>
      </c>
      <c r="N29" s="155">
        <v>0</v>
      </c>
      <c r="O29" s="155">
        <v>0</v>
      </c>
      <c r="P29" s="155">
        <v>0</v>
      </c>
      <c r="Q29" s="155">
        <v>1</v>
      </c>
      <c r="R29" s="155">
        <v>0</v>
      </c>
      <c r="S29" s="155">
        <v>2</v>
      </c>
      <c r="T29" s="155">
        <v>6</v>
      </c>
      <c r="U29" s="155">
        <v>0</v>
      </c>
      <c r="V29" s="155">
        <v>0</v>
      </c>
      <c r="W29" s="155">
        <v>0</v>
      </c>
      <c r="X29" s="155">
        <v>0</v>
      </c>
      <c r="Y29" s="155">
        <v>0</v>
      </c>
      <c r="Z29" s="155">
        <v>0</v>
      </c>
      <c r="AA29" s="155">
        <v>0</v>
      </c>
      <c r="AB29" s="155">
        <v>0</v>
      </c>
      <c r="AC29" s="155">
        <v>4</v>
      </c>
      <c r="AD29" s="155">
        <v>0</v>
      </c>
      <c r="AE29" s="155">
        <v>0</v>
      </c>
      <c r="AF29" s="155">
        <v>0</v>
      </c>
      <c r="AG29" s="155">
        <v>4</v>
      </c>
      <c r="AH29" s="155">
        <v>3</v>
      </c>
      <c r="AI29" s="155">
        <v>0</v>
      </c>
      <c r="AJ29" s="155">
        <v>1</v>
      </c>
      <c r="AK29" s="155">
        <v>0</v>
      </c>
      <c r="AL29" s="155">
        <v>0</v>
      </c>
      <c r="AM29" s="155">
        <v>1</v>
      </c>
      <c r="AN29" s="155">
        <v>0</v>
      </c>
      <c r="AO29" s="155">
        <v>0</v>
      </c>
      <c r="AP29" s="155">
        <v>5</v>
      </c>
    </row>
    <row r="30" spans="1:42" customFormat="1" ht="15.6" x14ac:dyDescent="0.3">
      <c r="A30" s="178" t="s">
        <v>65</v>
      </c>
      <c r="B30" s="179">
        <v>134</v>
      </c>
      <c r="C30" s="155">
        <v>0</v>
      </c>
      <c r="D30" s="155">
        <v>0</v>
      </c>
      <c r="E30" s="155">
        <v>3</v>
      </c>
      <c r="F30" s="155">
        <v>0</v>
      </c>
      <c r="G30" s="155">
        <v>1</v>
      </c>
      <c r="H30" s="155">
        <v>9</v>
      </c>
      <c r="I30" s="155">
        <v>0</v>
      </c>
      <c r="J30" s="155">
        <v>4</v>
      </c>
      <c r="K30" s="155">
        <v>0</v>
      </c>
      <c r="L30" s="155">
        <v>0</v>
      </c>
      <c r="M30" s="155">
        <v>2</v>
      </c>
      <c r="N30" s="155">
        <v>0</v>
      </c>
      <c r="O30" s="155">
        <v>0</v>
      </c>
      <c r="P30" s="155">
        <v>0</v>
      </c>
      <c r="Q30" s="155">
        <v>1</v>
      </c>
      <c r="R30" s="155">
        <v>1</v>
      </c>
      <c r="S30" s="155">
        <v>52</v>
      </c>
      <c r="T30" s="155">
        <v>4</v>
      </c>
      <c r="U30" s="155">
        <v>0</v>
      </c>
      <c r="V30" s="155">
        <v>0</v>
      </c>
      <c r="W30" s="155">
        <v>2</v>
      </c>
      <c r="X30" s="155">
        <v>0</v>
      </c>
      <c r="Y30" s="155">
        <v>3</v>
      </c>
      <c r="Z30" s="155">
        <v>0</v>
      </c>
      <c r="AA30" s="155">
        <v>0</v>
      </c>
      <c r="AB30" s="155">
        <v>0</v>
      </c>
      <c r="AC30" s="155">
        <v>16</v>
      </c>
      <c r="AD30" s="155">
        <v>0</v>
      </c>
      <c r="AE30" s="155">
        <v>2</v>
      </c>
      <c r="AF30" s="155">
        <v>0</v>
      </c>
      <c r="AG30" s="155">
        <v>13</v>
      </c>
      <c r="AH30" s="155">
        <v>4</v>
      </c>
      <c r="AI30" s="155">
        <v>1</v>
      </c>
      <c r="AJ30" s="155">
        <v>5</v>
      </c>
      <c r="AK30" s="155">
        <v>0</v>
      </c>
      <c r="AL30" s="155">
        <v>1</v>
      </c>
      <c r="AM30" s="155">
        <v>2</v>
      </c>
      <c r="AN30" s="155">
        <v>2</v>
      </c>
      <c r="AO30" s="155">
        <v>1</v>
      </c>
      <c r="AP30" s="155">
        <v>5</v>
      </c>
    </row>
    <row r="31" spans="1:42" customFormat="1" ht="15.6" x14ac:dyDescent="0.3">
      <c r="A31" s="178" t="s">
        <v>66</v>
      </c>
      <c r="B31" s="179">
        <v>174</v>
      </c>
      <c r="C31" s="155">
        <v>0</v>
      </c>
      <c r="D31" s="155">
        <v>0</v>
      </c>
      <c r="E31" s="155">
        <v>1</v>
      </c>
      <c r="F31" s="155">
        <v>0</v>
      </c>
      <c r="G31" s="155">
        <v>3</v>
      </c>
      <c r="H31" s="155">
        <v>17</v>
      </c>
      <c r="I31" s="155">
        <v>2</v>
      </c>
      <c r="J31" s="155">
        <v>2</v>
      </c>
      <c r="K31" s="155">
        <v>0</v>
      </c>
      <c r="L31" s="155">
        <v>0</v>
      </c>
      <c r="M31" s="155">
        <v>1</v>
      </c>
      <c r="N31" s="155">
        <v>0</v>
      </c>
      <c r="O31" s="155">
        <v>3</v>
      </c>
      <c r="P31" s="155">
        <v>0</v>
      </c>
      <c r="Q31" s="155">
        <v>4</v>
      </c>
      <c r="R31" s="155">
        <v>1</v>
      </c>
      <c r="S31" s="155">
        <v>43</v>
      </c>
      <c r="T31" s="155">
        <v>7</v>
      </c>
      <c r="U31" s="155">
        <v>1</v>
      </c>
      <c r="V31" s="155">
        <v>0</v>
      </c>
      <c r="W31" s="155">
        <v>1</v>
      </c>
      <c r="X31" s="155">
        <v>0</v>
      </c>
      <c r="Y31" s="155">
        <v>4</v>
      </c>
      <c r="Z31" s="155">
        <v>2</v>
      </c>
      <c r="AA31" s="155">
        <v>1</v>
      </c>
      <c r="AB31" s="155">
        <v>0</v>
      </c>
      <c r="AC31" s="155">
        <v>11</v>
      </c>
      <c r="AD31" s="155">
        <v>1</v>
      </c>
      <c r="AE31" s="155">
        <v>5</v>
      </c>
      <c r="AF31" s="155">
        <v>0</v>
      </c>
      <c r="AG31" s="155">
        <v>9</v>
      </c>
      <c r="AH31" s="155">
        <v>33</v>
      </c>
      <c r="AI31" s="155">
        <v>3</v>
      </c>
      <c r="AJ31" s="155">
        <v>2</v>
      </c>
      <c r="AK31" s="155">
        <v>0</v>
      </c>
      <c r="AL31" s="155">
        <v>3</v>
      </c>
      <c r="AM31" s="155">
        <v>9</v>
      </c>
      <c r="AN31" s="155">
        <v>2</v>
      </c>
      <c r="AO31" s="155">
        <v>1</v>
      </c>
      <c r="AP31" s="155">
        <v>2</v>
      </c>
    </row>
    <row r="32" spans="1:42" customFormat="1" ht="15.6" x14ac:dyDescent="0.3">
      <c r="A32" s="178" t="s">
        <v>67</v>
      </c>
      <c r="B32" s="179">
        <v>65</v>
      </c>
      <c r="C32" s="155">
        <v>1</v>
      </c>
      <c r="D32" s="155">
        <v>0</v>
      </c>
      <c r="E32" s="155">
        <v>4</v>
      </c>
      <c r="F32" s="155">
        <v>0</v>
      </c>
      <c r="G32" s="155">
        <v>0</v>
      </c>
      <c r="H32" s="155">
        <v>2</v>
      </c>
      <c r="I32" s="155">
        <v>0</v>
      </c>
      <c r="J32" s="155">
        <v>0</v>
      </c>
      <c r="K32" s="155">
        <v>0</v>
      </c>
      <c r="L32" s="155">
        <v>0</v>
      </c>
      <c r="M32" s="155">
        <v>0</v>
      </c>
      <c r="N32" s="155">
        <v>0</v>
      </c>
      <c r="O32" s="155">
        <v>0</v>
      </c>
      <c r="P32" s="155">
        <v>0</v>
      </c>
      <c r="Q32" s="155">
        <v>0</v>
      </c>
      <c r="R32" s="155">
        <v>1</v>
      </c>
      <c r="S32" s="155">
        <v>31</v>
      </c>
      <c r="T32" s="155">
        <v>1</v>
      </c>
      <c r="U32" s="155">
        <v>0</v>
      </c>
      <c r="V32" s="155">
        <v>0</v>
      </c>
      <c r="W32" s="155">
        <v>2</v>
      </c>
      <c r="X32" s="155">
        <v>0</v>
      </c>
      <c r="Y32" s="155">
        <v>0</v>
      </c>
      <c r="Z32" s="155">
        <v>0</v>
      </c>
      <c r="AA32" s="155">
        <v>0</v>
      </c>
      <c r="AB32" s="155">
        <v>0</v>
      </c>
      <c r="AC32" s="155">
        <v>7</v>
      </c>
      <c r="AD32" s="155">
        <v>0</v>
      </c>
      <c r="AE32" s="155">
        <v>0</v>
      </c>
      <c r="AF32" s="155">
        <v>0</v>
      </c>
      <c r="AG32" s="155">
        <v>6</v>
      </c>
      <c r="AH32" s="155">
        <v>2</v>
      </c>
      <c r="AI32" s="155">
        <v>0</v>
      </c>
      <c r="AJ32" s="155">
        <v>6</v>
      </c>
      <c r="AK32" s="155">
        <v>0</v>
      </c>
      <c r="AL32" s="155">
        <v>2</v>
      </c>
      <c r="AM32" s="155">
        <v>0</v>
      </c>
      <c r="AN32" s="155">
        <v>0</v>
      </c>
      <c r="AO32" s="155">
        <v>0</v>
      </c>
      <c r="AP32" s="155">
        <v>0</v>
      </c>
    </row>
    <row r="33" spans="1:42" customFormat="1" ht="15.6" x14ac:dyDescent="0.3">
      <c r="A33" s="178" t="s">
        <v>68</v>
      </c>
      <c r="B33" s="179">
        <v>307</v>
      </c>
      <c r="C33" s="155">
        <v>0</v>
      </c>
      <c r="D33" s="155">
        <v>0</v>
      </c>
      <c r="E33" s="155">
        <v>10</v>
      </c>
      <c r="F33" s="155">
        <v>1</v>
      </c>
      <c r="G33" s="155">
        <v>5</v>
      </c>
      <c r="H33" s="155">
        <v>22</v>
      </c>
      <c r="I33" s="155">
        <v>1</v>
      </c>
      <c r="J33" s="155">
        <v>4</v>
      </c>
      <c r="K33" s="155">
        <v>0</v>
      </c>
      <c r="L33" s="155">
        <v>0</v>
      </c>
      <c r="M33" s="155">
        <v>0</v>
      </c>
      <c r="N33" s="155">
        <v>0</v>
      </c>
      <c r="O33" s="155">
        <v>1</v>
      </c>
      <c r="P33" s="155">
        <v>6</v>
      </c>
      <c r="Q33" s="155">
        <v>4</v>
      </c>
      <c r="R33" s="155">
        <v>0</v>
      </c>
      <c r="S33" s="155">
        <v>100</v>
      </c>
      <c r="T33" s="155">
        <v>11</v>
      </c>
      <c r="U33" s="155">
        <v>0</v>
      </c>
      <c r="V33" s="155">
        <v>0</v>
      </c>
      <c r="W33" s="155">
        <v>4</v>
      </c>
      <c r="X33" s="155">
        <v>0</v>
      </c>
      <c r="Y33" s="155">
        <v>1</v>
      </c>
      <c r="Z33" s="155">
        <v>2</v>
      </c>
      <c r="AA33" s="155">
        <v>1</v>
      </c>
      <c r="AB33" s="155">
        <v>0</v>
      </c>
      <c r="AC33" s="155">
        <v>37</v>
      </c>
      <c r="AD33" s="155">
        <v>3</v>
      </c>
      <c r="AE33" s="155">
        <v>1</v>
      </c>
      <c r="AF33" s="155">
        <v>0</v>
      </c>
      <c r="AG33" s="155">
        <v>29</v>
      </c>
      <c r="AH33" s="155">
        <v>21</v>
      </c>
      <c r="AI33" s="155">
        <v>2</v>
      </c>
      <c r="AJ33" s="155">
        <v>16</v>
      </c>
      <c r="AK33" s="155">
        <v>0</v>
      </c>
      <c r="AL33" s="155">
        <v>3</v>
      </c>
      <c r="AM33" s="155">
        <v>10</v>
      </c>
      <c r="AN33" s="155">
        <v>3</v>
      </c>
      <c r="AO33" s="155">
        <v>6</v>
      </c>
      <c r="AP33" s="155">
        <v>3</v>
      </c>
    </row>
    <row r="34" spans="1:42" customFormat="1" ht="15.6" x14ac:dyDescent="0.3">
      <c r="A34" s="178" t="s">
        <v>69</v>
      </c>
      <c r="B34" s="179">
        <v>27</v>
      </c>
      <c r="C34" s="155">
        <v>0</v>
      </c>
      <c r="D34" s="155">
        <v>0</v>
      </c>
      <c r="E34" s="155">
        <v>1</v>
      </c>
      <c r="F34" s="155">
        <v>0</v>
      </c>
      <c r="G34" s="155">
        <v>0</v>
      </c>
      <c r="H34" s="155">
        <v>1</v>
      </c>
      <c r="I34" s="155">
        <v>0</v>
      </c>
      <c r="J34" s="155">
        <v>1</v>
      </c>
      <c r="K34" s="155">
        <v>0</v>
      </c>
      <c r="L34" s="155">
        <v>0</v>
      </c>
      <c r="M34" s="155">
        <v>0</v>
      </c>
      <c r="N34" s="155">
        <v>0</v>
      </c>
      <c r="O34" s="155">
        <v>0</v>
      </c>
      <c r="P34" s="155">
        <v>0</v>
      </c>
      <c r="Q34" s="155">
        <v>0</v>
      </c>
      <c r="R34" s="155">
        <v>1</v>
      </c>
      <c r="S34" s="155">
        <v>14</v>
      </c>
      <c r="T34" s="155">
        <v>2</v>
      </c>
      <c r="U34" s="155">
        <v>0</v>
      </c>
      <c r="V34" s="155">
        <v>0</v>
      </c>
      <c r="W34" s="155">
        <v>1</v>
      </c>
      <c r="X34" s="155">
        <v>0</v>
      </c>
      <c r="Y34" s="155">
        <v>1</v>
      </c>
      <c r="Z34" s="155">
        <v>0</v>
      </c>
      <c r="AA34" s="155">
        <v>0</v>
      </c>
      <c r="AB34" s="155">
        <v>0</v>
      </c>
      <c r="AC34" s="155">
        <v>0</v>
      </c>
      <c r="AD34" s="155">
        <v>0</v>
      </c>
      <c r="AE34" s="155">
        <v>1</v>
      </c>
      <c r="AF34" s="155">
        <v>0</v>
      </c>
      <c r="AG34" s="155">
        <v>2</v>
      </c>
      <c r="AH34" s="155">
        <v>1</v>
      </c>
      <c r="AI34" s="155">
        <v>0</v>
      </c>
      <c r="AJ34" s="155">
        <v>0</v>
      </c>
      <c r="AK34" s="155">
        <v>0</v>
      </c>
      <c r="AL34" s="155">
        <v>0</v>
      </c>
      <c r="AM34" s="155">
        <v>1</v>
      </c>
      <c r="AN34" s="155">
        <v>0</v>
      </c>
      <c r="AO34" s="155">
        <v>0</v>
      </c>
      <c r="AP34" s="155">
        <v>0</v>
      </c>
    </row>
    <row r="35" spans="1:42" customFormat="1" ht="15.6" x14ac:dyDescent="0.3">
      <c r="A35" s="178" t="s">
        <v>70</v>
      </c>
      <c r="B35" s="179">
        <v>134</v>
      </c>
      <c r="C35" s="155">
        <v>0</v>
      </c>
      <c r="D35" s="155">
        <v>0</v>
      </c>
      <c r="E35" s="155">
        <v>0</v>
      </c>
      <c r="F35" s="155">
        <v>0</v>
      </c>
      <c r="G35" s="155">
        <v>0</v>
      </c>
      <c r="H35" s="155">
        <v>3</v>
      </c>
      <c r="I35" s="155">
        <v>0</v>
      </c>
      <c r="J35" s="155">
        <v>0</v>
      </c>
      <c r="K35" s="155">
        <v>0</v>
      </c>
      <c r="L35" s="155">
        <v>0</v>
      </c>
      <c r="M35" s="155">
        <v>0</v>
      </c>
      <c r="N35" s="155">
        <v>0</v>
      </c>
      <c r="O35" s="155">
        <v>0</v>
      </c>
      <c r="P35" s="155">
        <v>0</v>
      </c>
      <c r="Q35" s="155">
        <v>5</v>
      </c>
      <c r="R35" s="155">
        <v>0</v>
      </c>
      <c r="S35" s="155">
        <v>84</v>
      </c>
      <c r="T35" s="155">
        <v>5</v>
      </c>
      <c r="U35" s="155">
        <v>0</v>
      </c>
      <c r="V35" s="155">
        <v>0</v>
      </c>
      <c r="W35" s="155">
        <v>0</v>
      </c>
      <c r="X35" s="155">
        <v>0</v>
      </c>
      <c r="Y35" s="155">
        <v>0</v>
      </c>
      <c r="Z35" s="155">
        <v>0</v>
      </c>
      <c r="AA35" s="155">
        <v>0</v>
      </c>
      <c r="AB35" s="155">
        <v>0</v>
      </c>
      <c r="AC35" s="155">
        <v>11</v>
      </c>
      <c r="AD35" s="155">
        <v>0</v>
      </c>
      <c r="AE35" s="155">
        <v>1</v>
      </c>
      <c r="AF35" s="155">
        <v>0</v>
      </c>
      <c r="AG35" s="155">
        <v>10</v>
      </c>
      <c r="AH35" s="155">
        <v>3</v>
      </c>
      <c r="AI35" s="155">
        <v>0</v>
      </c>
      <c r="AJ35" s="155">
        <v>3</v>
      </c>
      <c r="AK35" s="155">
        <v>0</v>
      </c>
      <c r="AL35" s="155">
        <v>0</v>
      </c>
      <c r="AM35" s="155">
        <v>3</v>
      </c>
      <c r="AN35" s="155">
        <v>2</v>
      </c>
      <c r="AO35" s="155">
        <v>1</v>
      </c>
      <c r="AP35" s="155">
        <v>3</v>
      </c>
    </row>
    <row r="36" spans="1:42" customFormat="1" ht="15.6" x14ac:dyDescent="0.3">
      <c r="A36" s="178" t="s">
        <v>71</v>
      </c>
      <c r="B36" s="179">
        <v>93</v>
      </c>
      <c r="C36" s="155">
        <v>0</v>
      </c>
      <c r="D36" s="155">
        <v>0</v>
      </c>
      <c r="E36" s="155">
        <v>1</v>
      </c>
      <c r="F36" s="155">
        <v>0</v>
      </c>
      <c r="G36" s="155">
        <v>0</v>
      </c>
      <c r="H36" s="155">
        <v>1</v>
      </c>
      <c r="I36" s="155">
        <v>0</v>
      </c>
      <c r="J36" s="155">
        <v>3</v>
      </c>
      <c r="K36" s="155">
        <v>0</v>
      </c>
      <c r="L36" s="155">
        <v>0</v>
      </c>
      <c r="M36" s="155">
        <v>1</v>
      </c>
      <c r="N36" s="155">
        <v>0</v>
      </c>
      <c r="O36" s="155">
        <v>1</v>
      </c>
      <c r="P36" s="155">
        <v>2</v>
      </c>
      <c r="Q36" s="155">
        <v>1</v>
      </c>
      <c r="R36" s="155">
        <v>0</v>
      </c>
      <c r="S36" s="155">
        <v>30</v>
      </c>
      <c r="T36" s="155">
        <v>14</v>
      </c>
      <c r="U36" s="155">
        <v>0</v>
      </c>
      <c r="V36" s="155">
        <v>2</v>
      </c>
      <c r="W36" s="155">
        <v>0</v>
      </c>
      <c r="X36" s="155">
        <v>0</v>
      </c>
      <c r="Y36" s="155">
        <v>1</v>
      </c>
      <c r="Z36" s="155">
        <v>1</v>
      </c>
      <c r="AA36" s="155">
        <v>0</v>
      </c>
      <c r="AB36" s="155">
        <v>0</v>
      </c>
      <c r="AC36" s="155">
        <v>14</v>
      </c>
      <c r="AD36" s="155">
        <v>0</v>
      </c>
      <c r="AE36" s="155">
        <v>1</v>
      </c>
      <c r="AF36" s="155">
        <v>1</v>
      </c>
      <c r="AG36" s="155">
        <v>10</v>
      </c>
      <c r="AH36" s="155">
        <v>1</v>
      </c>
      <c r="AI36" s="155">
        <v>0</v>
      </c>
      <c r="AJ36" s="155">
        <v>4</v>
      </c>
      <c r="AK36" s="155">
        <v>0</v>
      </c>
      <c r="AL36" s="155">
        <v>0</v>
      </c>
      <c r="AM36" s="155">
        <v>1</v>
      </c>
      <c r="AN36" s="155">
        <v>1</v>
      </c>
      <c r="AO36" s="155">
        <v>1</v>
      </c>
      <c r="AP36" s="155">
        <v>1</v>
      </c>
    </row>
    <row r="37" spans="1:42" customFormat="1" ht="15.6" x14ac:dyDescent="0.3">
      <c r="A37" s="178" t="s">
        <v>72</v>
      </c>
      <c r="B37" s="179">
        <v>327</v>
      </c>
      <c r="C37" s="155">
        <v>0</v>
      </c>
      <c r="D37" s="155">
        <v>0</v>
      </c>
      <c r="E37" s="155">
        <v>0</v>
      </c>
      <c r="F37" s="155">
        <v>2</v>
      </c>
      <c r="G37" s="155">
        <v>1</v>
      </c>
      <c r="H37" s="155">
        <v>8</v>
      </c>
      <c r="I37" s="155">
        <v>0</v>
      </c>
      <c r="J37" s="155">
        <v>3</v>
      </c>
      <c r="K37" s="155">
        <v>0</v>
      </c>
      <c r="L37" s="155">
        <v>0</v>
      </c>
      <c r="M37" s="155">
        <v>0</v>
      </c>
      <c r="N37" s="155">
        <v>0</v>
      </c>
      <c r="O37" s="155">
        <v>0</v>
      </c>
      <c r="P37" s="155">
        <v>1</v>
      </c>
      <c r="Q37" s="155">
        <v>6</v>
      </c>
      <c r="R37" s="155">
        <v>2</v>
      </c>
      <c r="S37" s="155">
        <v>217</v>
      </c>
      <c r="T37" s="155">
        <v>7</v>
      </c>
      <c r="U37" s="155">
        <v>0</v>
      </c>
      <c r="V37" s="155">
        <v>2</v>
      </c>
      <c r="W37" s="155">
        <v>0</v>
      </c>
      <c r="X37" s="155">
        <v>0</v>
      </c>
      <c r="Y37" s="155">
        <v>2</v>
      </c>
      <c r="Z37" s="155">
        <v>0</v>
      </c>
      <c r="AA37" s="155">
        <v>0</v>
      </c>
      <c r="AB37" s="155">
        <v>0</v>
      </c>
      <c r="AC37" s="155">
        <v>26</v>
      </c>
      <c r="AD37" s="155">
        <v>1</v>
      </c>
      <c r="AE37" s="155">
        <v>2</v>
      </c>
      <c r="AF37" s="155">
        <v>0</v>
      </c>
      <c r="AG37" s="155">
        <v>15</v>
      </c>
      <c r="AH37" s="155">
        <v>8</v>
      </c>
      <c r="AI37" s="155">
        <v>0</v>
      </c>
      <c r="AJ37" s="155">
        <v>8</v>
      </c>
      <c r="AK37" s="155">
        <v>0</v>
      </c>
      <c r="AL37" s="155">
        <v>0</v>
      </c>
      <c r="AM37" s="155">
        <v>10</v>
      </c>
      <c r="AN37" s="155">
        <v>1</v>
      </c>
      <c r="AO37" s="155">
        <v>0</v>
      </c>
      <c r="AP37" s="155">
        <v>5</v>
      </c>
    </row>
    <row r="38" spans="1:42" customFormat="1" ht="15.6" x14ac:dyDescent="0.3">
      <c r="A38" s="178" t="s">
        <v>73</v>
      </c>
      <c r="B38" s="179">
        <v>201</v>
      </c>
      <c r="C38" s="155">
        <v>0</v>
      </c>
      <c r="D38" s="155">
        <v>0</v>
      </c>
      <c r="E38" s="155">
        <v>3</v>
      </c>
      <c r="F38" s="155">
        <v>0</v>
      </c>
      <c r="G38" s="155">
        <v>1</v>
      </c>
      <c r="H38" s="155">
        <v>10</v>
      </c>
      <c r="I38" s="155">
        <v>0</v>
      </c>
      <c r="J38" s="155">
        <v>1</v>
      </c>
      <c r="K38" s="155">
        <v>0</v>
      </c>
      <c r="L38" s="155">
        <v>0</v>
      </c>
      <c r="M38" s="155">
        <v>0</v>
      </c>
      <c r="N38" s="155">
        <v>0</v>
      </c>
      <c r="O38" s="155">
        <v>0</v>
      </c>
      <c r="P38" s="155">
        <v>2</v>
      </c>
      <c r="Q38" s="155">
        <v>3</v>
      </c>
      <c r="R38" s="155">
        <v>1</v>
      </c>
      <c r="S38" s="155">
        <v>89</v>
      </c>
      <c r="T38" s="155">
        <v>12</v>
      </c>
      <c r="U38" s="155">
        <v>1</v>
      </c>
      <c r="V38" s="155">
        <v>1</v>
      </c>
      <c r="W38" s="155">
        <v>2</v>
      </c>
      <c r="X38" s="155">
        <v>0</v>
      </c>
      <c r="Y38" s="155">
        <v>0</v>
      </c>
      <c r="Z38" s="155">
        <v>1</v>
      </c>
      <c r="AA38" s="155">
        <v>0</v>
      </c>
      <c r="AB38" s="155">
        <v>0</v>
      </c>
      <c r="AC38" s="155">
        <v>29</v>
      </c>
      <c r="AD38" s="155">
        <v>0</v>
      </c>
      <c r="AE38" s="155">
        <v>1</v>
      </c>
      <c r="AF38" s="155">
        <v>0</v>
      </c>
      <c r="AG38" s="155">
        <v>12</v>
      </c>
      <c r="AH38" s="155">
        <v>2</v>
      </c>
      <c r="AI38" s="155">
        <v>0</v>
      </c>
      <c r="AJ38" s="155">
        <v>15</v>
      </c>
      <c r="AK38" s="155">
        <v>0</v>
      </c>
      <c r="AL38" s="155">
        <v>1</v>
      </c>
      <c r="AM38" s="155">
        <v>2</v>
      </c>
      <c r="AN38" s="155">
        <v>2</v>
      </c>
      <c r="AO38" s="155">
        <v>3</v>
      </c>
      <c r="AP38" s="155">
        <v>7</v>
      </c>
    </row>
    <row r="39" spans="1:42" customFormat="1" ht="15.6" x14ac:dyDescent="0.3">
      <c r="A39" s="178" t="s">
        <v>74</v>
      </c>
      <c r="B39" s="179">
        <v>52</v>
      </c>
      <c r="C39" s="155">
        <v>0</v>
      </c>
      <c r="D39" s="155">
        <v>0</v>
      </c>
      <c r="E39" s="155">
        <v>1</v>
      </c>
      <c r="F39" s="155">
        <v>0</v>
      </c>
      <c r="G39" s="155">
        <v>0</v>
      </c>
      <c r="H39" s="155">
        <v>2</v>
      </c>
      <c r="I39" s="155">
        <v>0</v>
      </c>
      <c r="J39" s="155">
        <v>0</v>
      </c>
      <c r="K39" s="155">
        <v>0</v>
      </c>
      <c r="L39" s="155">
        <v>0</v>
      </c>
      <c r="M39" s="155">
        <v>1</v>
      </c>
      <c r="N39" s="155">
        <v>0</v>
      </c>
      <c r="O39" s="155">
        <v>0</v>
      </c>
      <c r="P39" s="155">
        <v>0</v>
      </c>
      <c r="Q39" s="155">
        <v>2</v>
      </c>
      <c r="R39" s="155">
        <v>0</v>
      </c>
      <c r="S39" s="155">
        <v>22</v>
      </c>
      <c r="T39" s="155">
        <v>2</v>
      </c>
      <c r="U39" s="155">
        <v>0</v>
      </c>
      <c r="V39" s="155">
        <v>0</v>
      </c>
      <c r="W39" s="155">
        <v>0</v>
      </c>
      <c r="X39" s="155">
        <v>0</v>
      </c>
      <c r="Y39" s="155">
        <v>0</v>
      </c>
      <c r="Z39" s="155">
        <v>0</v>
      </c>
      <c r="AA39" s="155">
        <v>0</v>
      </c>
      <c r="AB39" s="155">
        <v>0</v>
      </c>
      <c r="AC39" s="155">
        <v>9</v>
      </c>
      <c r="AD39" s="155">
        <v>0</v>
      </c>
      <c r="AE39" s="155">
        <v>0</v>
      </c>
      <c r="AF39" s="155">
        <v>0</v>
      </c>
      <c r="AG39" s="155">
        <v>2</v>
      </c>
      <c r="AH39" s="155">
        <v>4</v>
      </c>
      <c r="AI39" s="155">
        <v>0</v>
      </c>
      <c r="AJ39" s="155">
        <v>4</v>
      </c>
      <c r="AK39" s="155">
        <v>0</v>
      </c>
      <c r="AL39" s="155">
        <v>0</v>
      </c>
      <c r="AM39" s="155">
        <v>0</v>
      </c>
      <c r="AN39" s="155">
        <v>0</v>
      </c>
      <c r="AO39" s="155">
        <v>0</v>
      </c>
      <c r="AP39" s="155">
        <v>3</v>
      </c>
    </row>
    <row r="40" spans="1:42" customFormat="1" ht="15.6" x14ac:dyDescent="0.3">
      <c r="A40" s="178" t="s">
        <v>75</v>
      </c>
      <c r="B40" s="179">
        <v>167</v>
      </c>
      <c r="C40" s="155">
        <v>0</v>
      </c>
      <c r="D40" s="155">
        <v>0</v>
      </c>
      <c r="E40" s="155">
        <v>1</v>
      </c>
      <c r="F40" s="155">
        <v>0</v>
      </c>
      <c r="G40" s="155">
        <v>1</v>
      </c>
      <c r="H40" s="155">
        <v>7</v>
      </c>
      <c r="I40" s="155">
        <v>0</v>
      </c>
      <c r="J40" s="155">
        <v>3</v>
      </c>
      <c r="K40" s="155">
        <v>0</v>
      </c>
      <c r="L40" s="155">
        <v>0</v>
      </c>
      <c r="M40" s="155">
        <v>1</v>
      </c>
      <c r="N40" s="155">
        <v>0</v>
      </c>
      <c r="O40" s="155">
        <v>0</v>
      </c>
      <c r="P40" s="155">
        <v>0</v>
      </c>
      <c r="Q40" s="155">
        <v>5</v>
      </c>
      <c r="R40" s="155">
        <v>0</v>
      </c>
      <c r="S40" s="155">
        <v>81</v>
      </c>
      <c r="T40" s="155">
        <v>5</v>
      </c>
      <c r="U40" s="155">
        <v>1</v>
      </c>
      <c r="V40" s="155">
        <v>1</v>
      </c>
      <c r="W40" s="155">
        <v>1</v>
      </c>
      <c r="X40" s="155">
        <v>0</v>
      </c>
      <c r="Y40" s="155">
        <v>1</v>
      </c>
      <c r="Z40" s="155">
        <v>1</v>
      </c>
      <c r="AA40" s="155">
        <v>0</v>
      </c>
      <c r="AB40" s="155">
        <v>0</v>
      </c>
      <c r="AC40" s="155">
        <v>20</v>
      </c>
      <c r="AD40" s="155">
        <v>1</v>
      </c>
      <c r="AE40" s="155">
        <v>1</v>
      </c>
      <c r="AF40" s="155">
        <v>0</v>
      </c>
      <c r="AG40" s="155">
        <v>16</v>
      </c>
      <c r="AH40" s="155">
        <v>3</v>
      </c>
      <c r="AI40" s="155">
        <v>0</v>
      </c>
      <c r="AJ40" s="155">
        <v>10</v>
      </c>
      <c r="AK40" s="155">
        <v>0</v>
      </c>
      <c r="AL40" s="155">
        <v>0</v>
      </c>
      <c r="AM40" s="155">
        <v>3</v>
      </c>
      <c r="AN40" s="155">
        <v>0</v>
      </c>
      <c r="AO40" s="155">
        <v>2</v>
      </c>
      <c r="AP40" s="155">
        <v>2</v>
      </c>
    </row>
    <row r="41" spans="1:42" customFormat="1" ht="15.6" x14ac:dyDescent="0.3">
      <c r="A41" s="178" t="s">
        <v>76</v>
      </c>
      <c r="B41" s="179">
        <v>80</v>
      </c>
      <c r="C41" s="155">
        <v>0</v>
      </c>
      <c r="D41" s="155">
        <v>1</v>
      </c>
      <c r="E41" s="155">
        <v>1</v>
      </c>
      <c r="F41" s="155">
        <v>0</v>
      </c>
      <c r="G41" s="155">
        <v>1</v>
      </c>
      <c r="H41" s="155">
        <v>7</v>
      </c>
      <c r="I41" s="155">
        <v>0</v>
      </c>
      <c r="J41" s="155">
        <v>0</v>
      </c>
      <c r="K41" s="155">
        <v>1</v>
      </c>
      <c r="L41" s="155">
        <v>0</v>
      </c>
      <c r="M41" s="155">
        <v>1</v>
      </c>
      <c r="N41" s="155">
        <v>0</v>
      </c>
      <c r="O41" s="155">
        <v>1</v>
      </c>
      <c r="P41" s="155">
        <v>3</v>
      </c>
      <c r="Q41" s="155">
        <v>4</v>
      </c>
      <c r="R41" s="155">
        <v>0</v>
      </c>
      <c r="S41" s="155">
        <v>23</v>
      </c>
      <c r="T41" s="155">
        <v>0</v>
      </c>
      <c r="U41" s="155">
        <v>1</v>
      </c>
      <c r="V41" s="155">
        <v>0</v>
      </c>
      <c r="W41" s="155">
        <v>2</v>
      </c>
      <c r="X41" s="155">
        <v>0</v>
      </c>
      <c r="Y41" s="155">
        <v>0</v>
      </c>
      <c r="Z41" s="155">
        <v>0</v>
      </c>
      <c r="AA41" s="155">
        <v>0</v>
      </c>
      <c r="AB41" s="155">
        <v>0</v>
      </c>
      <c r="AC41" s="155">
        <v>11</v>
      </c>
      <c r="AD41" s="155">
        <v>0</v>
      </c>
      <c r="AE41" s="155">
        <v>3</v>
      </c>
      <c r="AF41" s="155">
        <v>0</v>
      </c>
      <c r="AG41" s="155">
        <v>5</v>
      </c>
      <c r="AH41" s="155">
        <v>5</v>
      </c>
      <c r="AI41" s="155">
        <v>1</v>
      </c>
      <c r="AJ41" s="155">
        <v>2</v>
      </c>
      <c r="AK41" s="155">
        <v>0</v>
      </c>
      <c r="AL41" s="155">
        <v>1</v>
      </c>
      <c r="AM41" s="155">
        <v>4</v>
      </c>
      <c r="AN41" s="155">
        <v>0</v>
      </c>
      <c r="AO41" s="155">
        <v>0</v>
      </c>
      <c r="AP41" s="155">
        <v>2</v>
      </c>
    </row>
    <row r="42" spans="1:42" customFormat="1" ht="15.6" x14ac:dyDescent="0.3">
      <c r="A42" s="178" t="s">
        <v>77</v>
      </c>
      <c r="B42" s="179">
        <v>1547</v>
      </c>
      <c r="C42" s="155">
        <v>6</v>
      </c>
      <c r="D42" s="155">
        <v>1</v>
      </c>
      <c r="E42" s="155">
        <v>29</v>
      </c>
      <c r="F42" s="155">
        <v>6</v>
      </c>
      <c r="G42" s="155">
        <v>12</v>
      </c>
      <c r="H42" s="155">
        <v>612</v>
      </c>
      <c r="I42" s="155">
        <v>5</v>
      </c>
      <c r="J42" s="155">
        <v>73</v>
      </c>
      <c r="K42" s="155">
        <v>1</v>
      </c>
      <c r="L42" s="155">
        <v>0</v>
      </c>
      <c r="M42" s="155">
        <v>13</v>
      </c>
      <c r="N42" s="155">
        <v>0</v>
      </c>
      <c r="O42" s="155">
        <v>4</v>
      </c>
      <c r="P42" s="155">
        <v>9</v>
      </c>
      <c r="Q42" s="155">
        <v>12</v>
      </c>
      <c r="R42" s="155">
        <v>15</v>
      </c>
      <c r="S42" s="155">
        <v>239</v>
      </c>
      <c r="T42" s="155">
        <v>28</v>
      </c>
      <c r="U42" s="155">
        <v>6</v>
      </c>
      <c r="V42" s="155">
        <v>32</v>
      </c>
      <c r="W42" s="155">
        <v>12</v>
      </c>
      <c r="X42" s="155">
        <v>0</v>
      </c>
      <c r="Y42" s="155">
        <v>11</v>
      </c>
      <c r="Z42" s="155">
        <v>3</v>
      </c>
      <c r="AA42" s="155">
        <v>16</v>
      </c>
      <c r="AB42" s="155">
        <v>2</v>
      </c>
      <c r="AC42" s="155">
        <v>83</v>
      </c>
      <c r="AD42" s="155">
        <v>10</v>
      </c>
      <c r="AE42" s="155">
        <v>15</v>
      </c>
      <c r="AF42" s="155">
        <v>16</v>
      </c>
      <c r="AG42" s="155">
        <v>57</v>
      </c>
      <c r="AH42" s="155">
        <v>58</v>
      </c>
      <c r="AI42" s="155">
        <v>8</v>
      </c>
      <c r="AJ42" s="155">
        <v>43</v>
      </c>
      <c r="AK42" s="155">
        <v>2</v>
      </c>
      <c r="AL42" s="155">
        <v>24</v>
      </c>
      <c r="AM42" s="155">
        <v>33</v>
      </c>
      <c r="AN42" s="155">
        <v>7</v>
      </c>
      <c r="AO42" s="155">
        <v>11</v>
      </c>
      <c r="AP42" s="155">
        <v>33</v>
      </c>
    </row>
    <row r="43" spans="1:42" customFormat="1" ht="15.6" x14ac:dyDescent="0.3">
      <c r="A43" s="178" t="s">
        <v>78</v>
      </c>
      <c r="B43" s="179">
        <v>205</v>
      </c>
      <c r="C43" s="155">
        <v>0</v>
      </c>
      <c r="D43" s="155">
        <v>0</v>
      </c>
      <c r="E43" s="155">
        <v>1</v>
      </c>
      <c r="F43" s="155">
        <v>0</v>
      </c>
      <c r="G43" s="155">
        <v>0</v>
      </c>
      <c r="H43" s="155">
        <v>8</v>
      </c>
      <c r="I43" s="155">
        <v>0</v>
      </c>
      <c r="J43" s="155">
        <v>0</v>
      </c>
      <c r="K43" s="155">
        <v>1</v>
      </c>
      <c r="L43" s="155">
        <v>1</v>
      </c>
      <c r="M43" s="155">
        <v>1</v>
      </c>
      <c r="N43" s="155">
        <v>0</v>
      </c>
      <c r="O43" s="155">
        <v>0</v>
      </c>
      <c r="P43" s="155">
        <v>1</v>
      </c>
      <c r="Q43" s="155">
        <v>4</v>
      </c>
      <c r="R43" s="155">
        <v>1</v>
      </c>
      <c r="S43" s="155">
        <v>114</v>
      </c>
      <c r="T43" s="155">
        <v>5</v>
      </c>
      <c r="U43" s="155">
        <v>0</v>
      </c>
      <c r="V43" s="155">
        <v>0</v>
      </c>
      <c r="W43" s="155">
        <v>0</v>
      </c>
      <c r="X43" s="155">
        <v>0</v>
      </c>
      <c r="Y43" s="155">
        <v>0</v>
      </c>
      <c r="Z43" s="155">
        <v>0</v>
      </c>
      <c r="AA43" s="155">
        <v>0</v>
      </c>
      <c r="AB43" s="155">
        <v>0</v>
      </c>
      <c r="AC43" s="155">
        <v>15</v>
      </c>
      <c r="AD43" s="155">
        <v>0</v>
      </c>
      <c r="AE43" s="155">
        <v>1</v>
      </c>
      <c r="AF43" s="155">
        <v>0</v>
      </c>
      <c r="AG43" s="155">
        <v>23</v>
      </c>
      <c r="AH43" s="155">
        <v>7</v>
      </c>
      <c r="AI43" s="155">
        <v>0</v>
      </c>
      <c r="AJ43" s="155">
        <v>11</v>
      </c>
      <c r="AK43" s="155">
        <v>0</v>
      </c>
      <c r="AL43" s="155">
        <v>0</v>
      </c>
      <c r="AM43" s="155">
        <v>2</v>
      </c>
      <c r="AN43" s="155">
        <v>1</v>
      </c>
      <c r="AO43" s="155">
        <v>3</v>
      </c>
      <c r="AP43" s="155">
        <v>5</v>
      </c>
    </row>
    <row r="44" spans="1:42" customFormat="1" ht="15.6" x14ac:dyDescent="0.3">
      <c r="A44" s="178" t="s">
        <v>79</v>
      </c>
      <c r="B44" s="179">
        <v>16</v>
      </c>
      <c r="C44" s="155">
        <v>0</v>
      </c>
      <c r="D44" s="155">
        <v>0</v>
      </c>
      <c r="E44" s="155">
        <v>0</v>
      </c>
      <c r="F44" s="155">
        <v>0</v>
      </c>
      <c r="G44" s="155">
        <v>1</v>
      </c>
      <c r="H44" s="155">
        <v>0</v>
      </c>
      <c r="I44" s="155">
        <v>0</v>
      </c>
      <c r="J44" s="155">
        <v>0</v>
      </c>
      <c r="K44" s="155">
        <v>0</v>
      </c>
      <c r="L44" s="155">
        <v>0</v>
      </c>
      <c r="M44" s="155">
        <v>0</v>
      </c>
      <c r="N44" s="155">
        <v>0</v>
      </c>
      <c r="O44" s="155">
        <v>0</v>
      </c>
      <c r="P44" s="155">
        <v>0</v>
      </c>
      <c r="Q44" s="155">
        <v>0</v>
      </c>
      <c r="R44" s="155">
        <v>0</v>
      </c>
      <c r="S44" s="155">
        <v>7</v>
      </c>
      <c r="T44" s="155">
        <v>1</v>
      </c>
      <c r="U44" s="155">
        <v>0</v>
      </c>
      <c r="V44" s="155">
        <v>0</v>
      </c>
      <c r="W44" s="155">
        <v>0</v>
      </c>
      <c r="X44" s="155">
        <v>0</v>
      </c>
      <c r="Y44" s="155">
        <v>0</v>
      </c>
      <c r="Z44" s="155">
        <v>0</v>
      </c>
      <c r="AA44" s="155">
        <v>0</v>
      </c>
      <c r="AB44" s="155">
        <v>0</v>
      </c>
      <c r="AC44" s="155">
        <v>3</v>
      </c>
      <c r="AD44" s="155">
        <v>0</v>
      </c>
      <c r="AE44" s="155">
        <v>0</v>
      </c>
      <c r="AF44" s="155">
        <v>0</v>
      </c>
      <c r="AG44" s="155">
        <v>4</v>
      </c>
      <c r="AH44" s="155">
        <v>0</v>
      </c>
      <c r="AI44" s="155">
        <v>0</v>
      </c>
      <c r="AJ44" s="155">
        <v>0</v>
      </c>
      <c r="AK44" s="155">
        <v>0</v>
      </c>
      <c r="AL44" s="155">
        <v>0</v>
      </c>
      <c r="AM44" s="155">
        <v>0</v>
      </c>
      <c r="AN44" s="155">
        <v>0</v>
      </c>
      <c r="AO44" s="155">
        <v>0</v>
      </c>
      <c r="AP44" s="155">
        <v>0</v>
      </c>
    </row>
    <row r="45" spans="1:42" customFormat="1" ht="15.6" x14ac:dyDescent="0.3">
      <c r="A45" s="178" t="s">
        <v>80</v>
      </c>
      <c r="B45" s="179">
        <v>91</v>
      </c>
      <c r="C45" s="155">
        <v>0</v>
      </c>
      <c r="D45" s="155">
        <v>0</v>
      </c>
      <c r="E45" s="155">
        <v>2</v>
      </c>
      <c r="F45" s="155">
        <v>0</v>
      </c>
      <c r="G45" s="155">
        <v>1</v>
      </c>
      <c r="H45" s="155">
        <v>7</v>
      </c>
      <c r="I45" s="155">
        <v>0</v>
      </c>
      <c r="J45" s="155">
        <v>1</v>
      </c>
      <c r="K45" s="155">
        <v>0</v>
      </c>
      <c r="L45" s="155">
        <v>0</v>
      </c>
      <c r="M45" s="155">
        <v>0</v>
      </c>
      <c r="N45" s="155">
        <v>0</v>
      </c>
      <c r="O45" s="155">
        <v>0</v>
      </c>
      <c r="P45" s="155">
        <v>0</v>
      </c>
      <c r="Q45" s="155">
        <v>2</v>
      </c>
      <c r="R45" s="155">
        <v>0</v>
      </c>
      <c r="S45" s="155">
        <v>28</v>
      </c>
      <c r="T45" s="155">
        <v>10</v>
      </c>
      <c r="U45" s="155">
        <v>0</v>
      </c>
      <c r="V45" s="155">
        <v>0</v>
      </c>
      <c r="W45" s="155">
        <v>0</v>
      </c>
      <c r="X45" s="155">
        <v>0</v>
      </c>
      <c r="Y45" s="155">
        <v>1</v>
      </c>
      <c r="Z45" s="155">
        <v>2</v>
      </c>
      <c r="AA45" s="155">
        <v>0</v>
      </c>
      <c r="AB45" s="155">
        <v>0</v>
      </c>
      <c r="AC45" s="155">
        <v>15</v>
      </c>
      <c r="AD45" s="155">
        <v>0</v>
      </c>
      <c r="AE45" s="155">
        <v>1</v>
      </c>
      <c r="AF45" s="155">
        <v>0</v>
      </c>
      <c r="AG45" s="155">
        <v>7</v>
      </c>
      <c r="AH45" s="155">
        <v>4</v>
      </c>
      <c r="AI45" s="155">
        <v>0</v>
      </c>
      <c r="AJ45" s="155">
        <v>5</v>
      </c>
      <c r="AK45" s="155">
        <v>0</v>
      </c>
      <c r="AL45" s="155">
        <v>0</v>
      </c>
      <c r="AM45" s="155">
        <v>1</v>
      </c>
      <c r="AN45" s="155">
        <v>0</v>
      </c>
      <c r="AO45" s="155">
        <v>1</v>
      </c>
      <c r="AP45" s="155">
        <v>3</v>
      </c>
    </row>
    <row r="46" spans="1:42" customFormat="1" ht="15.6" x14ac:dyDescent="0.3">
      <c r="A46" s="178" t="s">
        <v>81</v>
      </c>
      <c r="B46" s="179">
        <v>34</v>
      </c>
      <c r="C46" s="155">
        <v>0</v>
      </c>
      <c r="D46" s="155">
        <v>1</v>
      </c>
      <c r="E46" s="155">
        <v>2</v>
      </c>
      <c r="F46" s="155">
        <v>0</v>
      </c>
      <c r="G46" s="155">
        <v>1</v>
      </c>
      <c r="H46" s="155">
        <v>0</v>
      </c>
      <c r="I46" s="155">
        <v>0</v>
      </c>
      <c r="J46" s="155">
        <v>0</v>
      </c>
      <c r="K46" s="155">
        <v>0</v>
      </c>
      <c r="L46" s="155">
        <v>0</v>
      </c>
      <c r="M46" s="155">
        <v>1</v>
      </c>
      <c r="N46" s="155">
        <v>0</v>
      </c>
      <c r="O46" s="155">
        <v>0</v>
      </c>
      <c r="P46" s="155">
        <v>1</v>
      </c>
      <c r="Q46" s="155">
        <v>0</v>
      </c>
      <c r="R46" s="155">
        <v>0</v>
      </c>
      <c r="S46" s="155">
        <v>6</v>
      </c>
      <c r="T46" s="155">
        <v>4</v>
      </c>
      <c r="U46" s="155">
        <v>1</v>
      </c>
      <c r="V46" s="155">
        <v>0</v>
      </c>
      <c r="W46" s="155">
        <v>0</v>
      </c>
      <c r="X46" s="155">
        <v>0</v>
      </c>
      <c r="Y46" s="155">
        <v>0</v>
      </c>
      <c r="Z46" s="155">
        <v>2</v>
      </c>
      <c r="AA46" s="155">
        <v>0</v>
      </c>
      <c r="AB46" s="155">
        <v>0</v>
      </c>
      <c r="AC46" s="155">
        <v>5</v>
      </c>
      <c r="AD46" s="155">
        <v>0</v>
      </c>
      <c r="AE46" s="155">
        <v>0</v>
      </c>
      <c r="AF46" s="155">
        <v>0</v>
      </c>
      <c r="AG46" s="155">
        <v>4</v>
      </c>
      <c r="AH46" s="155">
        <v>2</v>
      </c>
      <c r="AI46" s="155">
        <v>0</v>
      </c>
      <c r="AJ46" s="155">
        <v>2</v>
      </c>
      <c r="AK46" s="155">
        <v>0</v>
      </c>
      <c r="AL46" s="155">
        <v>0</v>
      </c>
      <c r="AM46" s="155">
        <v>1</v>
      </c>
      <c r="AN46" s="155">
        <v>0</v>
      </c>
      <c r="AO46" s="155">
        <v>0</v>
      </c>
      <c r="AP46" s="155">
        <v>1</v>
      </c>
    </row>
    <row r="47" spans="1:42" customFormat="1" ht="15.6" x14ac:dyDescent="0.3">
      <c r="A47" s="178" t="s">
        <v>82</v>
      </c>
      <c r="B47" s="179">
        <v>140</v>
      </c>
      <c r="C47" s="155">
        <v>0</v>
      </c>
      <c r="D47" s="155">
        <v>1</v>
      </c>
      <c r="E47" s="155">
        <v>3</v>
      </c>
      <c r="F47" s="155">
        <v>2</v>
      </c>
      <c r="G47" s="155">
        <v>4</v>
      </c>
      <c r="H47" s="155">
        <v>7</v>
      </c>
      <c r="I47" s="155">
        <v>0</v>
      </c>
      <c r="J47" s="155">
        <v>1</v>
      </c>
      <c r="K47" s="155">
        <v>0</v>
      </c>
      <c r="L47" s="155">
        <v>0</v>
      </c>
      <c r="M47" s="155">
        <v>2</v>
      </c>
      <c r="N47" s="155">
        <v>0</v>
      </c>
      <c r="O47" s="155">
        <v>0</v>
      </c>
      <c r="P47" s="155">
        <v>0</v>
      </c>
      <c r="Q47" s="155">
        <v>3</v>
      </c>
      <c r="R47" s="155">
        <v>0</v>
      </c>
      <c r="S47" s="155">
        <v>48</v>
      </c>
      <c r="T47" s="155">
        <v>3</v>
      </c>
      <c r="U47" s="155">
        <v>0</v>
      </c>
      <c r="V47" s="155">
        <v>2</v>
      </c>
      <c r="W47" s="155">
        <v>0</v>
      </c>
      <c r="X47" s="155">
        <v>0</v>
      </c>
      <c r="Y47" s="155">
        <v>1</v>
      </c>
      <c r="Z47" s="155">
        <v>0</v>
      </c>
      <c r="AA47" s="155">
        <v>1</v>
      </c>
      <c r="AB47" s="155">
        <v>0</v>
      </c>
      <c r="AC47" s="155">
        <v>22</v>
      </c>
      <c r="AD47" s="155">
        <v>0</v>
      </c>
      <c r="AE47" s="155">
        <v>2</v>
      </c>
      <c r="AF47" s="155">
        <v>1</v>
      </c>
      <c r="AG47" s="155">
        <v>13</v>
      </c>
      <c r="AH47" s="155">
        <v>10</v>
      </c>
      <c r="AI47" s="155">
        <v>1</v>
      </c>
      <c r="AJ47" s="155">
        <v>6</v>
      </c>
      <c r="AK47" s="155">
        <v>0</v>
      </c>
      <c r="AL47" s="155">
        <v>2</v>
      </c>
      <c r="AM47" s="155">
        <v>1</v>
      </c>
      <c r="AN47" s="155">
        <v>0</v>
      </c>
      <c r="AO47" s="155">
        <v>2</v>
      </c>
      <c r="AP47" s="155">
        <v>2</v>
      </c>
    </row>
    <row r="48" spans="1:42" customFormat="1" ht="15.6" x14ac:dyDescent="0.3">
      <c r="A48" s="178" t="s">
        <v>83</v>
      </c>
      <c r="B48" s="179">
        <v>794</v>
      </c>
      <c r="C48" s="155">
        <v>0</v>
      </c>
      <c r="D48" s="155">
        <v>1</v>
      </c>
      <c r="E48" s="155">
        <v>13</v>
      </c>
      <c r="F48" s="155">
        <v>0</v>
      </c>
      <c r="G48" s="155">
        <v>7</v>
      </c>
      <c r="H48" s="155">
        <v>43</v>
      </c>
      <c r="I48" s="155">
        <v>0</v>
      </c>
      <c r="J48" s="155">
        <v>2</v>
      </c>
      <c r="K48" s="155">
        <v>0</v>
      </c>
      <c r="L48" s="155">
        <v>0</v>
      </c>
      <c r="M48" s="155">
        <v>4</v>
      </c>
      <c r="N48" s="155">
        <v>0</v>
      </c>
      <c r="O48" s="155">
        <v>5</v>
      </c>
      <c r="P48" s="155">
        <v>4</v>
      </c>
      <c r="Q48" s="155">
        <v>12</v>
      </c>
      <c r="R48" s="155">
        <v>2</v>
      </c>
      <c r="S48" s="155">
        <v>377</v>
      </c>
      <c r="T48" s="155">
        <v>31</v>
      </c>
      <c r="U48" s="155">
        <v>1</v>
      </c>
      <c r="V48" s="155">
        <v>0</v>
      </c>
      <c r="W48" s="155">
        <v>3</v>
      </c>
      <c r="X48" s="155">
        <v>0</v>
      </c>
      <c r="Y48" s="155">
        <v>8</v>
      </c>
      <c r="Z48" s="155">
        <v>1</v>
      </c>
      <c r="AA48" s="155">
        <v>1</v>
      </c>
      <c r="AB48" s="155">
        <v>0</v>
      </c>
      <c r="AC48" s="155">
        <v>83</v>
      </c>
      <c r="AD48" s="155">
        <v>0</v>
      </c>
      <c r="AE48" s="155">
        <v>6</v>
      </c>
      <c r="AF48" s="155">
        <v>1</v>
      </c>
      <c r="AG48" s="155">
        <v>62</v>
      </c>
      <c r="AH48" s="155">
        <v>33</v>
      </c>
      <c r="AI48" s="155">
        <v>0</v>
      </c>
      <c r="AJ48" s="155">
        <v>43</v>
      </c>
      <c r="AK48" s="155">
        <v>0</v>
      </c>
      <c r="AL48" s="155">
        <v>3</v>
      </c>
      <c r="AM48" s="155">
        <v>17</v>
      </c>
      <c r="AN48" s="155">
        <v>5</v>
      </c>
      <c r="AO48" s="155">
        <v>4</v>
      </c>
      <c r="AP48" s="155">
        <v>22</v>
      </c>
    </row>
    <row r="49" spans="1:42" customFormat="1" ht="15.6" x14ac:dyDescent="0.3">
      <c r="A49" s="178" t="s">
        <v>84</v>
      </c>
      <c r="B49" s="179">
        <v>228</v>
      </c>
      <c r="C49" s="155">
        <v>0</v>
      </c>
      <c r="D49" s="155">
        <v>1</v>
      </c>
      <c r="E49" s="155">
        <v>7</v>
      </c>
      <c r="F49" s="155">
        <v>1</v>
      </c>
      <c r="G49" s="155">
        <v>10</v>
      </c>
      <c r="H49" s="155">
        <v>20</v>
      </c>
      <c r="I49" s="155">
        <v>0</v>
      </c>
      <c r="J49" s="155">
        <v>1</v>
      </c>
      <c r="K49" s="155">
        <v>0</v>
      </c>
      <c r="L49" s="155">
        <v>1</v>
      </c>
      <c r="M49" s="155">
        <v>1</v>
      </c>
      <c r="N49" s="155">
        <v>0</v>
      </c>
      <c r="O49" s="155">
        <v>4</v>
      </c>
      <c r="P49" s="155">
        <v>5</v>
      </c>
      <c r="Q49" s="155">
        <v>2</v>
      </c>
      <c r="R49" s="155">
        <v>0</v>
      </c>
      <c r="S49" s="155">
        <v>67</v>
      </c>
      <c r="T49" s="155">
        <v>9</v>
      </c>
      <c r="U49" s="155">
        <v>1</v>
      </c>
      <c r="V49" s="155">
        <v>0</v>
      </c>
      <c r="W49" s="155">
        <v>3</v>
      </c>
      <c r="X49" s="155">
        <v>0</v>
      </c>
      <c r="Y49" s="155">
        <v>4</v>
      </c>
      <c r="Z49" s="155">
        <v>0</v>
      </c>
      <c r="AA49" s="155">
        <v>0</v>
      </c>
      <c r="AB49" s="155">
        <v>1</v>
      </c>
      <c r="AC49" s="155">
        <v>24</v>
      </c>
      <c r="AD49" s="155">
        <v>0</v>
      </c>
      <c r="AE49" s="155">
        <v>2</v>
      </c>
      <c r="AF49" s="155">
        <v>1</v>
      </c>
      <c r="AG49" s="155">
        <v>13</v>
      </c>
      <c r="AH49" s="155">
        <v>20</v>
      </c>
      <c r="AI49" s="155">
        <v>1</v>
      </c>
      <c r="AJ49" s="155">
        <v>6</v>
      </c>
      <c r="AK49" s="155">
        <v>0</v>
      </c>
      <c r="AL49" s="155">
        <v>1</v>
      </c>
      <c r="AM49" s="155">
        <v>8</v>
      </c>
      <c r="AN49" s="155">
        <v>2</v>
      </c>
      <c r="AO49" s="155">
        <v>3</v>
      </c>
      <c r="AP49" s="155">
        <v>9</v>
      </c>
    </row>
    <row r="50" spans="1:42" customFormat="1" ht="15.6" x14ac:dyDescent="0.3">
      <c r="A50" s="178" t="s">
        <v>85</v>
      </c>
      <c r="B50" s="179">
        <v>11</v>
      </c>
      <c r="C50" s="155">
        <v>0</v>
      </c>
      <c r="D50" s="155">
        <v>0</v>
      </c>
      <c r="E50" s="155">
        <v>1</v>
      </c>
      <c r="F50" s="155">
        <v>0</v>
      </c>
      <c r="G50" s="155">
        <v>0</v>
      </c>
      <c r="H50" s="155">
        <v>2</v>
      </c>
      <c r="I50" s="155">
        <v>0</v>
      </c>
      <c r="J50" s="155">
        <v>0</v>
      </c>
      <c r="K50" s="155">
        <v>0</v>
      </c>
      <c r="L50" s="155">
        <v>0</v>
      </c>
      <c r="M50" s="155">
        <v>0</v>
      </c>
      <c r="N50" s="155">
        <v>0</v>
      </c>
      <c r="O50" s="155">
        <v>0</v>
      </c>
      <c r="P50" s="155">
        <v>0</v>
      </c>
      <c r="Q50" s="155">
        <v>1</v>
      </c>
      <c r="R50" s="155">
        <v>0</v>
      </c>
      <c r="S50" s="155">
        <v>6</v>
      </c>
      <c r="T50" s="155">
        <v>0</v>
      </c>
      <c r="U50" s="155">
        <v>0</v>
      </c>
      <c r="V50" s="155">
        <v>0</v>
      </c>
      <c r="W50" s="155">
        <v>0</v>
      </c>
      <c r="X50" s="155">
        <v>0</v>
      </c>
      <c r="Y50" s="155">
        <v>0</v>
      </c>
      <c r="Z50" s="155">
        <v>0</v>
      </c>
      <c r="AA50" s="155">
        <v>0</v>
      </c>
      <c r="AB50" s="155">
        <v>0</v>
      </c>
      <c r="AC50" s="155">
        <v>1</v>
      </c>
      <c r="AD50" s="155">
        <v>0</v>
      </c>
      <c r="AE50" s="155">
        <v>0</v>
      </c>
      <c r="AF50" s="155">
        <v>0</v>
      </c>
      <c r="AG50" s="155">
        <v>0</v>
      </c>
      <c r="AH50" s="155">
        <v>0</v>
      </c>
      <c r="AI50" s="155">
        <v>0</v>
      </c>
      <c r="AJ50" s="155">
        <v>0</v>
      </c>
      <c r="AK50" s="155">
        <v>0</v>
      </c>
      <c r="AL50" s="155">
        <v>0</v>
      </c>
      <c r="AM50" s="155">
        <v>0</v>
      </c>
      <c r="AN50" s="155">
        <v>0</v>
      </c>
      <c r="AO50" s="155">
        <v>0</v>
      </c>
      <c r="AP50" s="155">
        <v>0</v>
      </c>
    </row>
    <row r="51" spans="1:42" customFormat="1" ht="15.6" x14ac:dyDescent="0.3">
      <c r="A51" s="178" t="s">
        <v>86</v>
      </c>
      <c r="B51" s="179">
        <v>248</v>
      </c>
      <c r="C51" s="155">
        <v>1</v>
      </c>
      <c r="D51" s="155">
        <v>1</v>
      </c>
      <c r="E51" s="155">
        <v>2</v>
      </c>
      <c r="F51" s="155">
        <v>0</v>
      </c>
      <c r="G51" s="155">
        <v>3</v>
      </c>
      <c r="H51" s="155">
        <v>12</v>
      </c>
      <c r="I51" s="155">
        <v>0</v>
      </c>
      <c r="J51" s="155">
        <v>0</v>
      </c>
      <c r="K51" s="155">
        <v>0</v>
      </c>
      <c r="L51" s="155">
        <v>0</v>
      </c>
      <c r="M51" s="155">
        <v>1</v>
      </c>
      <c r="N51" s="155">
        <v>0</v>
      </c>
      <c r="O51" s="155">
        <v>0</v>
      </c>
      <c r="P51" s="155">
        <v>1</v>
      </c>
      <c r="Q51" s="155">
        <v>4</v>
      </c>
      <c r="R51" s="155">
        <v>0</v>
      </c>
      <c r="S51" s="155">
        <v>95</v>
      </c>
      <c r="T51" s="155">
        <v>26</v>
      </c>
      <c r="U51" s="155">
        <v>1</v>
      </c>
      <c r="V51" s="155">
        <v>0</v>
      </c>
      <c r="W51" s="155">
        <v>0</v>
      </c>
      <c r="X51" s="155">
        <v>0</v>
      </c>
      <c r="Y51" s="155">
        <v>0</v>
      </c>
      <c r="Z51" s="155">
        <v>2</v>
      </c>
      <c r="AA51" s="155">
        <v>1</v>
      </c>
      <c r="AB51" s="155">
        <v>0</v>
      </c>
      <c r="AC51" s="155">
        <v>37</v>
      </c>
      <c r="AD51" s="155">
        <v>1</v>
      </c>
      <c r="AE51" s="155">
        <v>4</v>
      </c>
      <c r="AF51" s="155">
        <v>0</v>
      </c>
      <c r="AG51" s="155">
        <v>17</v>
      </c>
      <c r="AH51" s="155">
        <v>10</v>
      </c>
      <c r="AI51" s="155">
        <v>0</v>
      </c>
      <c r="AJ51" s="155">
        <v>20</v>
      </c>
      <c r="AK51" s="155">
        <v>0</v>
      </c>
      <c r="AL51" s="155">
        <v>0</v>
      </c>
      <c r="AM51" s="155">
        <v>4</v>
      </c>
      <c r="AN51" s="155">
        <v>1</v>
      </c>
      <c r="AO51" s="155">
        <v>0</v>
      </c>
      <c r="AP51" s="155">
        <v>4</v>
      </c>
    </row>
    <row r="52" spans="1:42" customFormat="1" ht="15.6" x14ac:dyDescent="0.3">
      <c r="A52" s="178" t="s">
        <v>508</v>
      </c>
      <c r="B52" s="179">
        <v>0</v>
      </c>
      <c r="C52" s="155">
        <v>0</v>
      </c>
      <c r="D52" s="155">
        <v>0</v>
      </c>
      <c r="E52" s="155">
        <v>0</v>
      </c>
      <c r="F52" s="155">
        <v>0</v>
      </c>
      <c r="G52" s="155">
        <v>0</v>
      </c>
      <c r="H52" s="155">
        <v>0</v>
      </c>
      <c r="I52" s="155">
        <v>0</v>
      </c>
      <c r="J52" s="155">
        <v>0</v>
      </c>
      <c r="K52" s="155">
        <v>0</v>
      </c>
      <c r="L52" s="155">
        <v>0</v>
      </c>
      <c r="M52" s="155">
        <v>0</v>
      </c>
      <c r="N52" s="155">
        <v>0</v>
      </c>
      <c r="O52" s="155">
        <v>0</v>
      </c>
      <c r="P52" s="155">
        <v>0</v>
      </c>
      <c r="Q52" s="155">
        <v>0</v>
      </c>
      <c r="R52" s="155">
        <v>0</v>
      </c>
      <c r="S52" s="155">
        <v>0</v>
      </c>
      <c r="T52" s="155">
        <v>0</v>
      </c>
      <c r="U52" s="155">
        <v>0</v>
      </c>
      <c r="V52" s="155">
        <v>0</v>
      </c>
      <c r="W52" s="155">
        <v>0</v>
      </c>
      <c r="X52" s="155">
        <v>0</v>
      </c>
      <c r="Y52" s="155">
        <v>0</v>
      </c>
      <c r="Z52" s="155">
        <v>0</v>
      </c>
      <c r="AA52" s="155">
        <v>0</v>
      </c>
      <c r="AB52" s="155">
        <v>0</v>
      </c>
      <c r="AC52" s="155">
        <v>0</v>
      </c>
      <c r="AD52" s="155">
        <v>0</v>
      </c>
      <c r="AE52" s="155">
        <v>0</v>
      </c>
      <c r="AF52" s="155">
        <v>0</v>
      </c>
      <c r="AG52" s="155">
        <v>0</v>
      </c>
      <c r="AH52" s="155">
        <v>0</v>
      </c>
      <c r="AI52" s="155">
        <v>0</v>
      </c>
      <c r="AJ52" s="155">
        <v>0</v>
      </c>
      <c r="AK52" s="155">
        <v>0</v>
      </c>
      <c r="AL52" s="155">
        <v>0</v>
      </c>
      <c r="AM52" s="155">
        <v>0</v>
      </c>
      <c r="AN52" s="155">
        <v>0</v>
      </c>
      <c r="AO52" s="155">
        <v>0</v>
      </c>
      <c r="AP52" s="155">
        <v>0</v>
      </c>
    </row>
    <row r="53" spans="1:42" customFormat="1" ht="15.6" x14ac:dyDescent="0.3">
      <c r="A53" s="178" t="s">
        <v>88</v>
      </c>
      <c r="B53" s="179">
        <v>15</v>
      </c>
      <c r="C53" s="155">
        <v>0</v>
      </c>
      <c r="D53" s="155">
        <v>0</v>
      </c>
      <c r="E53" s="155">
        <v>1</v>
      </c>
      <c r="F53" s="155">
        <v>0</v>
      </c>
      <c r="G53" s="155">
        <v>1</v>
      </c>
      <c r="H53" s="155">
        <v>2</v>
      </c>
      <c r="I53" s="155">
        <v>0</v>
      </c>
      <c r="J53" s="155">
        <v>0</v>
      </c>
      <c r="K53" s="155">
        <v>0</v>
      </c>
      <c r="L53" s="155">
        <v>0</v>
      </c>
      <c r="M53" s="155">
        <v>0</v>
      </c>
      <c r="N53" s="155">
        <v>0</v>
      </c>
      <c r="O53" s="155">
        <v>0</v>
      </c>
      <c r="P53" s="155">
        <v>0</v>
      </c>
      <c r="Q53" s="155">
        <v>0</v>
      </c>
      <c r="R53" s="155">
        <v>0</v>
      </c>
      <c r="S53" s="155">
        <v>1</v>
      </c>
      <c r="T53" s="155">
        <v>1</v>
      </c>
      <c r="U53" s="155">
        <v>0</v>
      </c>
      <c r="V53" s="155">
        <v>0</v>
      </c>
      <c r="W53" s="155">
        <v>0</v>
      </c>
      <c r="X53" s="155">
        <v>0</v>
      </c>
      <c r="Y53" s="155">
        <v>0</v>
      </c>
      <c r="Z53" s="155">
        <v>0</v>
      </c>
      <c r="AA53" s="155">
        <v>0</v>
      </c>
      <c r="AB53" s="155">
        <v>0</v>
      </c>
      <c r="AC53" s="155">
        <v>5</v>
      </c>
      <c r="AD53" s="155">
        <v>0</v>
      </c>
      <c r="AE53" s="155">
        <v>0</v>
      </c>
      <c r="AF53" s="155">
        <v>0</v>
      </c>
      <c r="AG53" s="155">
        <v>0</v>
      </c>
      <c r="AH53" s="155">
        <v>2</v>
      </c>
      <c r="AI53" s="155">
        <v>0</v>
      </c>
      <c r="AJ53" s="155">
        <v>0</v>
      </c>
      <c r="AK53" s="155">
        <v>0</v>
      </c>
      <c r="AL53" s="155">
        <v>0</v>
      </c>
      <c r="AM53" s="155">
        <v>0</v>
      </c>
      <c r="AN53" s="155">
        <v>1</v>
      </c>
      <c r="AO53" s="155">
        <v>0</v>
      </c>
      <c r="AP53" s="155">
        <v>1</v>
      </c>
    </row>
    <row r="54" spans="1:42" customFormat="1" ht="15.6" x14ac:dyDescent="0.3">
      <c r="A54" s="178" t="s">
        <v>89</v>
      </c>
      <c r="B54" s="179">
        <v>104</v>
      </c>
      <c r="C54" s="155">
        <v>0</v>
      </c>
      <c r="D54" s="155">
        <v>1</v>
      </c>
      <c r="E54" s="155">
        <v>2</v>
      </c>
      <c r="F54" s="155">
        <v>0</v>
      </c>
      <c r="G54" s="155">
        <v>4</v>
      </c>
      <c r="H54" s="155">
        <v>4</v>
      </c>
      <c r="I54" s="155">
        <v>0</v>
      </c>
      <c r="J54" s="155">
        <v>0</v>
      </c>
      <c r="K54" s="155">
        <v>0</v>
      </c>
      <c r="L54" s="155">
        <v>0</v>
      </c>
      <c r="M54" s="155">
        <v>0</v>
      </c>
      <c r="N54" s="155">
        <v>0</v>
      </c>
      <c r="O54" s="155">
        <v>0</v>
      </c>
      <c r="P54" s="155">
        <v>2</v>
      </c>
      <c r="Q54" s="155">
        <v>0</v>
      </c>
      <c r="R54" s="155">
        <v>0</v>
      </c>
      <c r="S54" s="155">
        <v>50</v>
      </c>
      <c r="T54" s="155">
        <v>3</v>
      </c>
      <c r="U54" s="155">
        <v>0</v>
      </c>
      <c r="V54" s="155">
        <v>1</v>
      </c>
      <c r="W54" s="155">
        <v>0</v>
      </c>
      <c r="X54" s="155">
        <v>0</v>
      </c>
      <c r="Y54" s="155">
        <v>0</v>
      </c>
      <c r="Z54" s="155">
        <v>0</v>
      </c>
      <c r="AA54" s="155">
        <v>0</v>
      </c>
      <c r="AB54" s="155">
        <v>0</v>
      </c>
      <c r="AC54" s="155">
        <v>8</v>
      </c>
      <c r="AD54" s="155">
        <v>2</v>
      </c>
      <c r="AE54" s="155">
        <v>1</v>
      </c>
      <c r="AF54" s="155">
        <v>0</v>
      </c>
      <c r="AG54" s="155">
        <v>5</v>
      </c>
      <c r="AH54" s="155">
        <v>4</v>
      </c>
      <c r="AI54" s="155">
        <v>1</v>
      </c>
      <c r="AJ54" s="155">
        <v>7</v>
      </c>
      <c r="AK54" s="155">
        <v>0</v>
      </c>
      <c r="AL54" s="155">
        <v>0</v>
      </c>
      <c r="AM54" s="155">
        <v>4</v>
      </c>
      <c r="AN54" s="155">
        <v>0</v>
      </c>
      <c r="AO54" s="155">
        <v>1</v>
      </c>
      <c r="AP54" s="155">
        <v>4</v>
      </c>
    </row>
    <row r="55" spans="1:42" customFormat="1" ht="15.6" x14ac:dyDescent="0.3">
      <c r="A55" s="178" t="s">
        <v>90</v>
      </c>
      <c r="B55" s="179">
        <v>38</v>
      </c>
      <c r="C55" s="155">
        <v>0</v>
      </c>
      <c r="D55" s="155">
        <v>0</v>
      </c>
      <c r="E55" s="155">
        <v>0</v>
      </c>
      <c r="F55" s="155">
        <v>0</v>
      </c>
      <c r="G55" s="155">
        <v>0</v>
      </c>
      <c r="H55" s="155">
        <v>2</v>
      </c>
      <c r="I55" s="155">
        <v>0</v>
      </c>
      <c r="J55" s="155">
        <v>1</v>
      </c>
      <c r="K55" s="155">
        <v>0</v>
      </c>
      <c r="L55" s="155">
        <v>0</v>
      </c>
      <c r="M55" s="155">
        <v>0</v>
      </c>
      <c r="N55" s="155">
        <v>0</v>
      </c>
      <c r="O55" s="155">
        <v>0</v>
      </c>
      <c r="P55" s="155">
        <v>0</v>
      </c>
      <c r="Q55" s="155">
        <v>1</v>
      </c>
      <c r="R55" s="155">
        <v>0</v>
      </c>
      <c r="S55" s="155">
        <v>5</v>
      </c>
      <c r="T55" s="155">
        <v>1</v>
      </c>
      <c r="U55" s="155">
        <v>0</v>
      </c>
      <c r="V55" s="155">
        <v>0</v>
      </c>
      <c r="W55" s="155">
        <v>1</v>
      </c>
      <c r="X55" s="155">
        <v>0</v>
      </c>
      <c r="Y55" s="155">
        <v>0</v>
      </c>
      <c r="Z55" s="155">
        <v>0</v>
      </c>
      <c r="AA55" s="155">
        <v>0</v>
      </c>
      <c r="AB55" s="155">
        <v>0</v>
      </c>
      <c r="AC55" s="155">
        <v>1</v>
      </c>
      <c r="AD55" s="155">
        <v>0</v>
      </c>
      <c r="AE55" s="155">
        <v>2</v>
      </c>
      <c r="AF55" s="155">
        <v>0</v>
      </c>
      <c r="AG55" s="155">
        <v>1</v>
      </c>
      <c r="AH55" s="155">
        <v>9</v>
      </c>
      <c r="AI55" s="155">
        <v>1</v>
      </c>
      <c r="AJ55" s="155">
        <v>3</v>
      </c>
      <c r="AK55" s="155">
        <v>0</v>
      </c>
      <c r="AL55" s="155">
        <v>0</v>
      </c>
      <c r="AM55" s="155">
        <v>1</v>
      </c>
      <c r="AN55" s="155">
        <v>3</v>
      </c>
      <c r="AO55" s="155">
        <v>2</v>
      </c>
      <c r="AP55" s="155">
        <v>4</v>
      </c>
    </row>
    <row r="56" spans="1:42" customFormat="1" ht="15.6" x14ac:dyDescent="0.3">
      <c r="A56" s="178" t="s">
        <v>660</v>
      </c>
      <c r="B56" s="179">
        <v>49</v>
      </c>
      <c r="C56" s="155">
        <v>0</v>
      </c>
      <c r="D56" s="155">
        <v>0</v>
      </c>
      <c r="E56" s="155">
        <v>0</v>
      </c>
      <c r="F56" s="155">
        <v>0</v>
      </c>
      <c r="G56" s="155">
        <v>0</v>
      </c>
      <c r="H56" s="155">
        <v>0</v>
      </c>
      <c r="I56" s="155">
        <v>0</v>
      </c>
      <c r="J56" s="155">
        <v>0</v>
      </c>
      <c r="K56" s="155">
        <v>0</v>
      </c>
      <c r="L56" s="155">
        <v>0</v>
      </c>
      <c r="M56" s="155">
        <v>0</v>
      </c>
      <c r="N56" s="155">
        <v>0</v>
      </c>
      <c r="O56" s="155">
        <v>0</v>
      </c>
      <c r="P56" s="155">
        <v>0</v>
      </c>
      <c r="Q56" s="155">
        <v>0</v>
      </c>
      <c r="R56" s="155">
        <v>0</v>
      </c>
      <c r="S56" s="155">
        <v>37</v>
      </c>
      <c r="T56" s="155">
        <v>3</v>
      </c>
      <c r="U56" s="155">
        <v>0</v>
      </c>
      <c r="V56" s="155">
        <v>0</v>
      </c>
      <c r="W56" s="155">
        <v>0</v>
      </c>
      <c r="X56" s="155">
        <v>0</v>
      </c>
      <c r="Y56" s="155">
        <v>0</v>
      </c>
      <c r="Z56" s="155">
        <v>1</v>
      </c>
      <c r="AA56" s="155">
        <v>0</v>
      </c>
      <c r="AB56" s="155">
        <v>0</v>
      </c>
      <c r="AC56" s="155">
        <v>2</v>
      </c>
      <c r="AD56" s="155">
        <v>0</v>
      </c>
      <c r="AE56" s="155">
        <v>0</v>
      </c>
      <c r="AF56" s="155">
        <v>0</v>
      </c>
      <c r="AG56" s="155">
        <v>1</v>
      </c>
      <c r="AH56" s="155">
        <v>2</v>
      </c>
      <c r="AI56" s="155">
        <v>0</v>
      </c>
      <c r="AJ56" s="155">
        <v>2</v>
      </c>
      <c r="AK56" s="155">
        <v>0</v>
      </c>
      <c r="AL56" s="155">
        <v>0</v>
      </c>
      <c r="AM56" s="155">
        <v>0</v>
      </c>
      <c r="AN56" s="155">
        <v>0</v>
      </c>
      <c r="AO56" s="155">
        <v>0</v>
      </c>
      <c r="AP56" s="155">
        <v>1</v>
      </c>
    </row>
    <row r="57" spans="1:42" customFormat="1" ht="15.6" x14ac:dyDescent="0.3">
      <c r="A57" s="180" t="s">
        <v>576</v>
      </c>
      <c r="B57" s="179">
        <v>3</v>
      </c>
      <c r="C57" s="155">
        <v>0</v>
      </c>
      <c r="D57" s="155">
        <v>0</v>
      </c>
      <c r="E57" s="155">
        <v>0</v>
      </c>
      <c r="F57" s="155">
        <v>0</v>
      </c>
      <c r="G57" s="155">
        <v>0</v>
      </c>
      <c r="H57" s="155">
        <v>0</v>
      </c>
      <c r="I57" s="155">
        <v>0</v>
      </c>
      <c r="J57" s="155">
        <v>0</v>
      </c>
      <c r="K57" s="155">
        <v>0</v>
      </c>
      <c r="L57" s="155">
        <v>0</v>
      </c>
      <c r="M57" s="155">
        <v>0</v>
      </c>
      <c r="N57" s="155">
        <v>0</v>
      </c>
      <c r="O57" s="155">
        <v>0</v>
      </c>
      <c r="P57" s="155">
        <v>0</v>
      </c>
      <c r="Q57" s="155">
        <v>0</v>
      </c>
      <c r="R57" s="155">
        <v>0</v>
      </c>
      <c r="S57" s="155">
        <v>1</v>
      </c>
      <c r="T57" s="155">
        <v>0</v>
      </c>
      <c r="U57" s="155">
        <v>0</v>
      </c>
      <c r="V57" s="155">
        <v>0</v>
      </c>
      <c r="W57" s="155">
        <v>0</v>
      </c>
      <c r="X57" s="155">
        <v>0</v>
      </c>
      <c r="Y57" s="155">
        <v>0</v>
      </c>
      <c r="Z57" s="155">
        <v>0</v>
      </c>
      <c r="AA57" s="155">
        <v>0</v>
      </c>
      <c r="AB57" s="155">
        <v>0</v>
      </c>
      <c r="AC57" s="155">
        <v>1</v>
      </c>
      <c r="AD57" s="155">
        <v>0</v>
      </c>
      <c r="AE57" s="155">
        <v>0</v>
      </c>
      <c r="AF57" s="155">
        <v>0</v>
      </c>
      <c r="AG57" s="155">
        <v>0</v>
      </c>
      <c r="AH57" s="155">
        <v>0</v>
      </c>
      <c r="AI57" s="155">
        <v>0</v>
      </c>
      <c r="AJ57" s="155">
        <v>0</v>
      </c>
      <c r="AK57" s="155">
        <v>0</v>
      </c>
      <c r="AL57" s="155">
        <v>0</v>
      </c>
      <c r="AM57" s="155">
        <v>0</v>
      </c>
      <c r="AN57" s="155">
        <v>0</v>
      </c>
      <c r="AO57" s="155">
        <v>0</v>
      </c>
      <c r="AP57" s="155">
        <v>1</v>
      </c>
    </row>
    <row r="58" spans="1:42" customFormat="1" ht="15.6" x14ac:dyDescent="0.3">
      <c r="A58" s="180" t="s">
        <v>661</v>
      </c>
      <c r="B58" s="179">
        <v>0</v>
      </c>
      <c r="C58" s="155">
        <v>0</v>
      </c>
      <c r="D58" s="155">
        <v>0</v>
      </c>
      <c r="E58" s="155">
        <v>0</v>
      </c>
      <c r="F58" s="155">
        <v>0</v>
      </c>
      <c r="G58" s="155">
        <v>0</v>
      </c>
      <c r="H58" s="155">
        <v>0</v>
      </c>
      <c r="I58" s="155">
        <v>0</v>
      </c>
      <c r="J58" s="155">
        <v>0</v>
      </c>
      <c r="K58" s="155">
        <v>0</v>
      </c>
      <c r="L58" s="155">
        <v>0</v>
      </c>
      <c r="M58" s="155">
        <v>0</v>
      </c>
      <c r="N58" s="155">
        <v>0</v>
      </c>
      <c r="O58" s="155">
        <v>0</v>
      </c>
      <c r="P58" s="155">
        <v>0</v>
      </c>
      <c r="Q58" s="155">
        <v>0</v>
      </c>
      <c r="R58" s="155">
        <v>0</v>
      </c>
      <c r="S58" s="155">
        <v>0</v>
      </c>
      <c r="T58" s="155">
        <v>0</v>
      </c>
      <c r="U58" s="155">
        <v>0</v>
      </c>
      <c r="V58" s="155">
        <v>0</v>
      </c>
      <c r="W58" s="155">
        <v>0</v>
      </c>
      <c r="X58" s="155">
        <v>0</v>
      </c>
      <c r="Y58" s="155">
        <v>0</v>
      </c>
      <c r="Z58" s="155">
        <v>0</v>
      </c>
      <c r="AA58" s="155">
        <v>0</v>
      </c>
      <c r="AB58" s="155">
        <v>0</v>
      </c>
      <c r="AC58" s="155">
        <v>0</v>
      </c>
      <c r="AD58" s="155">
        <v>0</v>
      </c>
      <c r="AE58" s="155">
        <v>0</v>
      </c>
      <c r="AF58" s="155">
        <v>0</v>
      </c>
      <c r="AG58" s="155">
        <v>0</v>
      </c>
      <c r="AH58" s="155">
        <v>0</v>
      </c>
      <c r="AI58" s="155">
        <v>0</v>
      </c>
      <c r="AJ58" s="155">
        <v>0</v>
      </c>
      <c r="AK58" s="155">
        <v>0</v>
      </c>
      <c r="AL58" s="155">
        <v>0</v>
      </c>
      <c r="AM58" s="155">
        <v>0</v>
      </c>
      <c r="AN58" s="155">
        <v>0</v>
      </c>
      <c r="AO58" s="155">
        <v>0</v>
      </c>
      <c r="AP58" s="155">
        <v>0</v>
      </c>
    </row>
    <row r="59" spans="1:42" customFormat="1" ht="15.6" x14ac:dyDescent="0.3">
      <c r="A59" s="180" t="s">
        <v>611</v>
      </c>
      <c r="B59" s="179">
        <v>0</v>
      </c>
      <c r="C59" s="155">
        <v>0</v>
      </c>
      <c r="D59" s="155">
        <v>0</v>
      </c>
      <c r="E59" s="155">
        <v>0</v>
      </c>
      <c r="F59" s="155">
        <v>0</v>
      </c>
      <c r="G59" s="155">
        <v>0</v>
      </c>
      <c r="H59" s="155">
        <v>0</v>
      </c>
      <c r="I59" s="155">
        <v>0</v>
      </c>
      <c r="J59" s="155">
        <v>0</v>
      </c>
      <c r="K59" s="155">
        <v>0</v>
      </c>
      <c r="L59" s="155">
        <v>0</v>
      </c>
      <c r="M59" s="155">
        <v>0</v>
      </c>
      <c r="N59" s="155">
        <v>0</v>
      </c>
      <c r="O59" s="155">
        <v>0</v>
      </c>
      <c r="P59" s="155">
        <v>0</v>
      </c>
      <c r="Q59" s="155">
        <v>0</v>
      </c>
      <c r="R59" s="155">
        <v>0</v>
      </c>
      <c r="S59" s="155">
        <v>0</v>
      </c>
      <c r="T59" s="155">
        <v>0</v>
      </c>
      <c r="U59" s="155">
        <v>0</v>
      </c>
      <c r="V59" s="155">
        <v>0</v>
      </c>
      <c r="W59" s="155">
        <v>0</v>
      </c>
      <c r="X59" s="155">
        <v>0</v>
      </c>
      <c r="Y59" s="155">
        <v>0</v>
      </c>
      <c r="Z59" s="155">
        <v>0</v>
      </c>
      <c r="AA59" s="155">
        <v>0</v>
      </c>
      <c r="AB59" s="155">
        <v>0</v>
      </c>
      <c r="AC59" s="155">
        <v>0</v>
      </c>
      <c r="AD59" s="155">
        <v>0</v>
      </c>
      <c r="AE59" s="155">
        <v>0</v>
      </c>
      <c r="AF59" s="155">
        <v>0</v>
      </c>
      <c r="AG59" s="155">
        <v>0</v>
      </c>
      <c r="AH59" s="155">
        <v>0</v>
      </c>
      <c r="AI59" s="155">
        <v>0</v>
      </c>
      <c r="AJ59" s="155">
        <v>0</v>
      </c>
      <c r="AK59" s="155">
        <v>0</v>
      </c>
      <c r="AL59" s="155">
        <v>0</v>
      </c>
      <c r="AM59" s="155">
        <v>0</v>
      </c>
      <c r="AN59" s="155">
        <v>0</v>
      </c>
      <c r="AO59" s="155">
        <v>0</v>
      </c>
      <c r="AP59" s="155">
        <v>0</v>
      </c>
    </row>
    <row r="60" spans="1:42" customFormat="1" ht="15.6" x14ac:dyDescent="0.3">
      <c r="A60" s="180" t="s">
        <v>536</v>
      </c>
      <c r="B60" s="179">
        <v>0</v>
      </c>
      <c r="C60" s="155">
        <v>0</v>
      </c>
      <c r="D60" s="155">
        <v>0</v>
      </c>
      <c r="E60" s="155">
        <v>0</v>
      </c>
      <c r="F60" s="155">
        <v>0</v>
      </c>
      <c r="G60" s="155">
        <v>0</v>
      </c>
      <c r="H60" s="155">
        <v>0</v>
      </c>
      <c r="I60" s="155">
        <v>0</v>
      </c>
      <c r="J60" s="155">
        <v>0</v>
      </c>
      <c r="K60" s="155">
        <v>0</v>
      </c>
      <c r="L60" s="155">
        <v>0</v>
      </c>
      <c r="M60" s="155">
        <v>0</v>
      </c>
      <c r="N60" s="155">
        <v>0</v>
      </c>
      <c r="O60" s="155">
        <v>0</v>
      </c>
      <c r="P60" s="155">
        <v>0</v>
      </c>
      <c r="Q60" s="155">
        <v>0</v>
      </c>
      <c r="R60" s="155">
        <v>0</v>
      </c>
      <c r="S60" s="155">
        <v>0</v>
      </c>
      <c r="T60" s="155">
        <v>0</v>
      </c>
      <c r="U60" s="155">
        <v>0</v>
      </c>
      <c r="V60" s="155">
        <v>0</v>
      </c>
      <c r="W60" s="155">
        <v>0</v>
      </c>
      <c r="X60" s="155">
        <v>0</v>
      </c>
      <c r="Y60" s="155">
        <v>0</v>
      </c>
      <c r="Z60" s="155">
        <v>0</v>
      </c>
      <c r="AA60" s="155">
        <v>0</v>
      </c>
      <c r="AB60" s="155">
        <v>0</v>
      </c>
      <c r="AC60" s="155">
        <v>0</v>
      </c>
      <c r="AD60" s="155">
        <v>0</v>
      </c>
      <c r="AE60" s="155">
        <v>0</v>
      </c>
      <c r="AF60" s="155">
        <v>0</v>
      </c>
      <c r="AG60" s="155">
        <v>0</v>
      </c>
      <c r="AH60" s="155">
        <v>0</v>
      </c>
      <c r="AI60" s="155">
        <v>0</v>
      </c>
      <c r="AJ60" s="155">
        <v>0</v>
      </c>
      <c r="AK60" s="155">
        <v>0</v>
      </c>
      <c r="AL60" s="155">
        <v>0</v>
      </c>
      <c r="AM60" s="155">
        <v>0</v>
      </c>
      <c r="AN60" s="155">
        <v>0</v>
      </c>
      <c r="AO60" s="155">
        <v>0</v>
      </c>
      <c r="AP60" s="155">
        <v>0</v>
      </c>
    </row>
    <row r="61" spans="1:42" customFormat="1" ht="15.6" x14ac:dyDescent="0.3">
      <c r="A61" s="180" t="s">
        <v>307</v>
      </c>
      <c r="B61" s="179">
        <v>16</v>
      </c>
      <c r="C61" s="155">
        <v>0</v>
      </c>
      <c r="D61" s="155">
        <v>0</v>
      </c>
      <c r="E61" s="155">
        <v>0</v>
      </c>
      <c r="F61" s="155">
        <v>0</v>
      </c>
      <c r="G61" s="155">
        <v>0</v>
      </c>
      <c r="H61" s="155">
        <v>0</v>
      </c>
      <c r="I61" s="155">
        <v>0</v>
      </c>
      <c r="J61" s="155">
        <v>0</v>
      </c>
      <c r="K61" s="155">
        <v>0</v>
      </c>
      <c r="L61" s="155">
        <v>0</v>
      </c>
      <c r="M61" s="155">
        <v>0</v>
      </c>
      <c r="N61" s="155">
        <v>0</v>
      </c>
      <c r="O61" s="155">
        <v>0</v>
      </c>
      <c r="P61" s="155">
        <v>0</v>
      </c>
      <c r="Q61" s="155">
        <v>0</v>
      </c>
      <c r="R61" s="155">
        <v>0</v>
      </c>
      <c r="S61" s="155">
        <v>5</v>
      </c>
      <c r="T61" s="155">
        <v>0</v>
      </c>
      <c r="U61" s="155">
        <v>0</v>
      </c>
      <c r="V61" s="155">
        <v>0</v>
      </c>
      <c r="W61" s="155">
        <v>0</v>
      </c>
      <c r="X61" s="155">
        <v>0</v>
      </c>
      <c r="Y61" s="155">
        <v>0</v>
      </c>
      <c r="Z61" s="155">
        <v>0</v>
      </c>
      <c r="AA61" s="155">
        <v>0</v>
      </c>
      <c r="AB61" s="155">
        <v>0</v>
      </c>
      <c r="AC61" s="155">
        <v>6</v>
      </c>
      <c r="AD61" s="155">
        <v>0</v>
      </c>
      <c r="AE61" s="155">
        <v>0</v>
      </c>
      <c r="AF61" s="155">
        <v>0</v>
      </c>
      <c r="AG61" s="155">
        <v>2</v>
      </c>
      <c r="AH61" s="155">
        <v>0</v>
      </c>
      <c r="AI61" s="155">
        <v>0</v>
      </c>
      <c r="AJ61" s="155">
        <v>2</v>
      </c>
      <c r="AK61" s="155">
        <v>0</v>
      </c>
      <c r="AL61" s="155">
        <v>0</v>
      </c>
      <c r="AM61" s="155">
        <v>0</v>
      </c>
      <c r="AN61" s="155">
        <v>0</v>
      </c>
      <c r="AO61" s="155">
        <v>0</v>
      </c>
      <c r="AP61" s="155">
        <v>1</v>
      </c>
    </row>
    <row r="62" spans="1:42" customFormat="1" ht="15.6" x14ac:dyDescent="0.3">
      <c r="A62" s="180" t="s">
        <v>612</v>
      </c>
      <c r="B62" s="179">
        <v>0</v>
      </c>
      <c r="C62" s="155">
        <v>0</v>
      </c>
      <c r="D62" s="155">
        <v>0</v>
      </c>
      <c r="E62" s="155">
        <v>0</v>
      </c>
      <c r="F62" s="155">
        <v>0</v>
      </c>
      <c r="G62" s="155">
        <v>0</v>
      </c>
      <c r="H62" s="155">
        <v>0</v>
      </c>
      <c r="I62" s="155">
        <v>0</v>
      </c>
      <c r="J62" s="155">
        <v>0</v>
      </c>
      <c r="K62" s="155">
        <v>0</v>
      </c>
      <c r="L62" s="155">
        <v>0</v>
      </c>
      <c r="M62" s="155">
        <v>0</v>
      </c>
      <c r="N62" s="155">
        <v>0</v>
      </c>
      <c r="O62" s="155">
        <v>0</v>
      </c>
      <c r="P62" s="155">
        <v>0</v>
      </c>
      <c r="Q62" s="155">
        <v>0</v>
      </c>
      <c r="R62" s="155">
        <v>0</v>
      </c>
      <c r="S62" s="155">
        <v>0</v>
      </c>
      <c r="T62" s="155">
        <v>0</v>
      </c>
      <c r="U62" s="155">
        <v>0</v>
      </c>
      <c r="V62" s="155">
        <v>0</v>
      </c>
      <c r="W62" s="155">
        <v>0</v>
      </c>
      <c r="X62" s="155">
        <v>0</v>
      </c>
      <c r="Y62" s="155">
        <v>0</v>
      </c>
      <c r="Z62" s="155">
        <v>0</v>
      </c>
      <c r="AA62" s="155">
        <v>0</v>
      </c>
      <c r="AB62" s="155">
        <v>0</v>
      </c>
      <c r="AC62" s="155">
        <v>0</v>
      </c>
      <c r="AD62" s="155">
        <v>0</v>
      </c>
      <c r="AE62" s="155">
        <v>0</v>
      </c>
      <c r="AF62" s="155">
        <v>0</v>
      </c>
      <c r="AG62" s="155">
        <v>0</v>
      </c>
      <c r="AH62" s="155">
        <v>0</v>
      </c>
      <c r="AI62" s="155">
        <v>0</v>
      </c>
      <c r="AJ62" s="155">
        <v>0</v>
      </c>
      <c r="AK62" s="155">
        <v>0</v>
      </c>
      <c r="AL62" s="155">
        <v>0</v>
      </c>
      <c r="AM62" s="155">
        <v>0</v>
      </c>
      <c r="AN62" s="155">
        <v>0</v>
      </c>
      <c r="AO62" s="155">
        <v>0</v>
      </c>
      <c r="AP62" s="155">
        <v>0</v>
      </c>
    </row>
    <row r="63" spans="1:42" customFormat="1" ht="15.6" x14ac:dyDescent="0.3">
      <c r="A63" s="180" t="s">
        <v>537</v>
      </c>
      <c r="B63" s="179">
        <v>0</v>
      </c>
      <c r="C63" s="155">
        <v>0</v>
      </c>
      <c r="D63" s="155">
        <v>0</v>
      </c>
      <c r="E63" s="155">
        <v>0</v>
      </c>
      <c r="F63" s="155">
        <v>0</v>
      </c>
      <c r="G63" s="155">
        <v>0</v>
      </c>
      <c r="H63" s="155">
        <v>0</v>
      </c>
      <c r="I63" s="155">
        <v>0</v>
      </c>
      <c r="J63" s="155">
        <v>0</v>
      </c>
      <c r="K63" s="155">
        <v>0</v>
      </c>
      <c r="L63" s="155">
        <v>0</v>
      </c>
      <c r="M63" s="155">
        <v>0</v>
      </c>
      <c r="N63" s="155">
        <v>0</v>
      </c>
      <c r="O63" s="155">
        <v>0</v>
      </c>
      <c r="P63" s="155">
        <v>0</v>
      </c>
      <c r="Q63" s="155">
        <v>0</v>
      </c>
      <c r="R63" s="155">
        <v>0</v>
      </c>
      <c r="S63" s="155">
        <v>0</v>
      </c>
      <c r="T63" s="155">
        <v>0</v>
      </c>
      <c r="U63" s="155">
        <v>0</v>
      </c>
      <c r="V63" s="155">
        <v>0</v>
      </c>
      <c r="W63" s="155">
        <v>0</v>
      </c>
      <c r="X63" s="155">
        <v>0</v>
      </c>
      <c r="Y63" s="155">
        <v>0</v>
      </c>
      <c r="Z63" s="155">
        <v>0</v>
      </c>
      <c r="AA63" s="155">
        <v>0</v>
      </c>
      <c r="AB63" s="155">
        <v>0</v>
      </c>
      <c r="AC63" s="155">
        <v>0</v>
      </c>
      <c r="AD63" s="155">
        <v>0</v>
      </c>
      <c r="AE63" s="155">
        <v>0</v>
      </c>
      <c r="AF63" s="155">
        <v>0</v>
      </c>
      <c r="AG63" s="155">
        <v>0</v>
      </c>
      <c r="AH63" s="155">
        <v>0</v>
      </c>
      <c r="AI63" s="155">
        <v>0</v>
      </c>
      <c r="AJ63" s="155">
        <v>0</v>
      </c>
      <c r="AK63" s="155">
        <v>0</v>
      </c>
      <c r="AL63" s="155">
        <v>0</v>
      </c>
      <c r="AM63" s="155">
        <v>0</v>
      </c>
      <c r="AN63" s="155">
        <v>0</v>
      </c>
      <c r="AO63" s="155">
        <v>0</v>
      </c>
      <c r="AP63" s="155">
        <v>0</v>
      </c>
    </row>
    <row r="64" spans="1:42" customFormat="1" ht="15.6" x14ac:dyDescent="0.3">
      <c r="A64" s="180" t="s">
        <v>662</v>
      </c>
      <c r="B64" s="179">
        <v>0</v>
      </c>
      <c r="C64" s="155">
        <v>0</v>
      </c>
      <c r="D64" s="155">
        <v>0</v>
      </c>
      <c r="E64" s="155">
        <v>0</v>
      </c>
      <c r="F64" s="155">
        <v>0</v>
      </c>
      <c r="G64" s="155">
        <v>0</v>
      </c>
      <c r="H64" s="155">
        <v>0</v>
      </c>
      <c r="I64" s="155">
        <v>0</v>
      </c>
      <c r="J64" s="155">
        <v>0</v>
      </c>
      <c r="K64" s="155">
        <v>0</v>
      </c>
      <c r="L64" s="155">
        <v>0</v>
      </c>
      <c r="M64" s="155">
        <v>0</v>
      </c>
      <c r="N64" s="155">
        <v>0</v>
      </c>
      <c r="O64" s="155">
        <v>0</v>
      </c>
      <c r="P64" s="155">
        <v>0</v>
      </c>
      <c r="Q64" s="155">
        <v>0</v>
      </c>
      <c r="R64" s="155">
        <v>0</v>
      </c>
      <c r="S64" s="155">
        <v>0</v>
      </c>
      <c r="T64" s="155">
        <v>0</v>
      </c>
      <c r="U64" s="155">
        <v>0</v>
      </c>
      <c r="V64" s="155">
        <v>0</v>
      </c>
      <c r="W64" s="155">
        <v>0</v>
      </c>
      <c r="X64" s="155">
        <v>0</v>
      </c>
      <c r="Y64" s="155">
        <v>0</v>
      </c>
      <c r="Z64" s="155">
        <v>0</v>
      </c>
      <c r="AA64" s="155">
        <v>0</v>
      </c>
      <c r="AB64" s="155">
        <v>0</v>
      </c>
      <c r="AC64" s="155">
        <v>0</v>
      </c>
      <c r="AD64" s="155">
        <v>0</v>
      </c>
      <c r="AE64" s="155">
        <v>0</v>
      </c>
      <c r="AF64" s="155">
        <v>0</v>
      </c>
      <c r="AG64" s="155">
        <v>0</v>
      </c>
      <c r="AH64" s="155">
        <v>0</v>
      </c>
      <c r="AI64" s="155">
        <v>0</v>
      </c>
      <c r="AJ64" s="155">
        <v>0</v>
      </c>
      <c r="AK64" s="155">
        <v>0</v>
      </c>
      <c r="AL64" s="155">
        <v>0</v>
      </c>
      <c r="AM64" s="155">
        <v>0</v>
      </c>
      <c r="AN64" s="155">
        <v>0</v>
      </c>
      <c r="AO64" s="155">
        <v>0</v>
      </c>
      <c r="AP64" s="155">
        <v>0</v>
      </c>
    </row>
    <row r="65" spans="1:42" customFormat="1" ht="15.6" x14ac:dyDescent="0.3">
      <c r="A65" s="180" t="s">
        <v>663</v>
      </c>
      <c r="B65" s="179">
        <v>0</v>
      </c>
      <c r="C65" s="155">
        <v>0</v>
      </c>
      <c r="D65" s="155">
        <v>0</v>
      </c>
      <c r="E65" s="155">
        <v>0</v>
      </c>
      <c r="F65" s="155">
        <v>0</v>
      </c>
      <c r="G65" s="155">
        <v>0</v>
      </c>
      <c r="H65" s="155">
        <v>0</v>
      </c>
      <c r="I65" s="155">
        <v>0</v>
      </c>
      <c r="J65" s="155">
        <v>0</v>
      </c>
      <c r="K65" s="155">
        <v>0</v>
      </c>
      <c r="L65" s="155">
        <v>0</v>
      </c>
      <c r="M65" s="155">
        <v>0</v>
      </c>
      <c r="N65" s="155">
        <v>0</v>
      </c>
      <c r="O65" s="155">
        <v>0</v>
      </c>
      <c r="P65" s="155">
        <v>0</v>
      </c>
      <c r="Q65" s="155">
        <v>0</v>
      </c>
      <c r="R65" s="155">
        <v>0</v>
      </c>
      <c r="S65" s="155">
        <v>0</v>
      </c>
      <c r="T65" s="155">
        <v>0</v>
      </c>
      <c r="U65" s="155">
        <v>0</v>
      </c>
      <c r="V65" s="155">
        <v>0</v>
      </c>
      <c r="W65" s="155">
        <v>0</v>
      </c>
      <c r="X65" s="155">
        <v>0</v>
      </c>
      <c r="Y65" s="155">
        <v>0</v>
      </c>
      <c r="Z65" s="155">
        <v>0</v>
      </c>
      <c r="AA65" s="155">
        <v>0</v>
      </c>
      <c r="AB65" s="155">
        <v>0</v>
      </c>
      <c r="AC65" s="155">
        <v>0</v>
      </c>
      <c r="AD65" s="155">
        <v>0</v>
      </c>
      <c r="AE65" s="155">
        <v>0</v>
      </c>
      <c r="AF65" s="155">
        <v>0</v>
      </c>
      <c r="AG65" s="155">
        <v>0</v>
      </c>
      <c r="AH65" s="155">
        <v>0</v>
      </c>
      <c r="AI65" s="155">
        <v>0</v>
      </c>
      <c r="AJ65" s="155">
        <v>0</v>
      </c>
      <c r="AK65" s="155">
        <v>0</v>
      </c>
      <c r="AL65" s="155">
        <v>0</v>
      </c>
      <c r="AM65" s="155">
        <v>0</v>
      </c>
      <c r="AN65" s="155">
        <v>0</v>
      </c>
      <c r="AO65" s="155">
        <v>0</v>
      </c>
      <c r="AP65" s="155">
        <v>0</v>
      </c>
    </row>
    <row r="66" spans="1:42" customFormat="1" ht="15.6" x14ac:dyDescent="0.3">
      <c r="A66" s="180" t="s">
        <v>664</v>
      </c>
      <c r="B66" s="179">
        <v>1</v>
      </c>
      <c r="C66" s="155">
        <v>0</v>
      </c>
      <c r="D66" s="155">
        <v>0</v>
      </c>
      <c r="E66" s="155">
        <v>0</v>
      </c>
      <c r="F66" s="155">
        <v>0</v>
      </c>
      <c r="G66" s="155">
        <v>0</v>
      </c>
      <c r="H66" s="155">
        <v>0</v>
      </c>
      <c r="I66" s="155">
        <v>0</v>
      </c>
      <c r="J66" s="155">
        <v>0</v>
      </c>
      <c r="K66" s="155">
        <v>0</v>
      </c>
      <c r="L66" s="155">
        <v>0</v>
      </c>
      <c r="M66" s="155">
        <v>0</v>
      </c>
      <c r="N66" s="155">
        <v>0</v>
      </c>
      <c r="O66" s="155">
        <v>0</v>
      </c>
      <c r="P66" s="155">
        <v>0</v>
      </c>
      <c r="Q66" s="155">
        <v>0</v>
      </c>
      <c r="R66" s="155">
        <v>0</v>
      </c>
      <c r="S66" s="155">
        <v>1</v>
      </c>
      <c r="T66" s="155">
        <v>0</v>
      </c>
      <c r="U66" s="155">
        <v>0</v>
      </c>
      <c r="V66" s="155">
        <v>0</v>
      </c>
      <c r="W66" s="155">
        <v>0</v>
      </c>
      <c r="X66" s="155">
        <v>0</v>
      </c>
      <c r="Y66" s="155">
        <v>0</v>
      </c>
      <c r="Z66" s="155">
        <v>0</v>
      </c>
      <c r="AA66" s="155">
        <v>0</v>
      </c>
      <c r="AB66" s="155">
        <v>0</v>
      </c>
      <c r="AC66" s="155">
        <v>0</v>
      </c>
      <c r="AD66" s="155">
        <v>0</v>
      </c>
      <c r="AE66" s="155">
        <v>0</v>
      </c>
      <c r="AF66" s="155">
        <v>0</v>
      </c>
      <c r="AG66" s="155">
        <v>0</v>
      </c>
      <c r="AH66" s="155">
        <v>0</v>
      </c>
      <c r="AI66" s="155">
        <v>0</v>
      </c>
      <c r="AJ66" s="155">
        <v>0</v>
      </c>
      <c r="AK66" s="155">
        <v>0</v>
      </c>
      <c r="AL66" s="155">
        <v>0</v>
      </c>
      <c r="AM66" s="155">
        <v>0</v>
      </c>
      <c r="AN66" s="155">
        <v>0</v>
      </c>
      <c r="AO66" s="155">
        <v>0</v>
      </c>
      <c r="AP66" s="155">
        <v>0</v>
      </c>
    </row>
    <row r="67" spans="1:42" customFormat="1" ht="15.6" x14ac:dyDescent="0.3">
      <c r="A67" s="180" t="s">
        <v>524</v>
      </c>
      <c r="B67" s="179">
        <v>3</v>
      </c>
      <c r="C67" s="155">
        <v>0</v>
      </c>
      <c r="D67" s="155">
        <v>0</v>
      </c>
      <c r="E67" s="155">
        <v>0</v>
      </c>
      <c r="F67" s="155">
        <v>0</v>
      </c>
      <c r="G67" s="155">
        <v>0</v>
      </c>
      <c r="H67" s="155">
        <v>0</v>
      </c>
      <c r="I67" s="155">
        <v>0</v>
      </c>
      <c r="J67" s="155">
        <v>0</v>
      </c>
      <c r="K67" s="155">
        <v>0</v>
      </c>
      <c r="L67" s="155">
        <v>0</v>
      </c>
      <c r="M67" s="155">
        <v>0</v>
      </c>
      <c r="N67" s="155">
        <v>0</v>
      </c>
      <c r="O67" s="155">
        <v>0</v>
      </c>
      <c r="P67" s="155">
        <v>0</v>
      </c>
      <c r="Q67" s="155">
        <v>0</v>
      </c>
      <c r="R67" s="155">
        <v>0</v>
      </c>
      <c r="S67" s="155">
        <v>2</v>
      </c>
      <c r="T67" s="155">
        <v>0</v>
      </c>
      <c r="U67" s="155">
        <v>0</v>
      </c>
      <c r="V67" s="155">
        <v>0</v>
      </c>
      <c r="W67" s="155">
        <v>0</v>
      </c>
      <c r="X67" s="155">
        <v>0</v>
      </c>
      <c r="Y67" s="155">
        <v>0</v>
      </c>
      <c r="Z67" s="155">
        <v>0</v>
      </c>
      <c r="AA67" s="155">
        <v>0</v>
      </c>
      <c r="AB67" s="155">
        <v>0</v>
      </c>
      <c r="AC67" s="155">
        <v>0</v>
      </c>
      <c r="AD67" s="155">
        <v>0</v>
      </c>
      <c r="AE67" s="155">
        <v>0</v>
      </c>
      <c r="AF67" s="155">
        <v>0</v>
      </c>
      <c r="AG67" s="155">
        <v>1</v>
      </c>
      <c r="AH67" s="155">
        <v>0</v>
      </c>
      <c r="AI67" s="155">
        <v>0</v>
      </c>
      <c r="AJ67" s="155">
        <v>0</v>
      </c>
      <c r="AK67" s="155">
        <v>0</v>
      </c>
      <c r="AL67" s="155">
        <v>0</v>
      </c>
      <c r="AM67" s="155">
        <v>0</v>
      </c>
      <c r="AN67" s="155">
        <v>0</v>
      </c>
      <c r="AO67" s="155">
        <v>0</v>
      </c>
      <c r="AP67" s="155">
        <v>0</v>
      </c>
    </row>
    <row r="68" spans="1:42" customFormat="1" ht="15.6" x14ac:dyDescent="0.3">
      <c r="A68" s="180" t="s">
        <v>665</v>
      </c>
      <c r="B68" s="179">
        <v>0</v>
      </c>
      <c r="C68" s="155">
        <v>0</v>
      </c>
      <c r="D68" s="155">
        <v>0</v>
      </c>
      <c r="E68" s="155">
        <v>0</v>
      </c>
      <c r="F68" s="155">
        <v>0</v>
      </c>
      <c r="G68" s="155">
        <v>0</v>
      </c>
      <c r="H68" s="155">
        <v>0</v>
      </c>
      <c r="I68" s="155">
        <v>0</v>
      </c>
      <c r="J68" s="155">
        <v>0</v>
      </c>
      <c r="K68" s="155">
        <v>0</v>
      </c>
      <c r="L68" s="155">
        <v>0</v>
      </c>
      <c r="M68" s="155">
        <v>0</v>
      </c>
      <c r="N68" s="155">
        <v>0</v>
      </c>
      <c r="O68" s="155">
        <v>0</v>
      </c>
      <c r="P68" s="155">
        <v>0</v>
      </c>
      <c r="Q68" s="155">
        <v>0</v>
      </c>
      <c r="R68" s="155">
        <v>0</v>
      </c>
      <c r="S68" s="155">
        <v>0</v>
      </c>
      <c r="T68" s="155">
        <v>0</v>
      </c>
      <c r="U68" s="155">
        <v>0</v>
      </c>
      <c r="V68" s="155">
        <v>0</v>
      </c>
      <c r="W68" s="155">
        <v>0</v>
      </c>
      <c r="X68" s="155">
        <v>0</v>
      </c>
      <c r="Y68" s="155">
        <v>0</v>
      </c>
      <c r="Z68" s="155">
        <v>0</v>
      </c>
      <c r="AA68" s="155">
        <v>0</v>
      </c>
      <c r="AB68" s="155">
        <v>0</v>
      </c>
      <c r="AC68" s="155">
        <v>0</v>
      </c>
      <c r="AD68" s="155">
        <v>0</v>
      </c>
      <c r="AE68" s="155">
        <v>0</v>
      </c>
      <c r="AF68" s="155">
        <v>0</v>
      </c>
      <c r="AG68" s="155">
        <v>0</v>
      </c>
      <c r="AH68" s="155">
        <v>0</v>
      </c>
      <c r="AI68" s="155">
        <v>0</v>
      </c>
      <c r="AJ68" s="155">
        <v>0</v>
      </c>
      <c r="AK68" s="155">
        <v>0</v>
      </c>
      <c r="AL68" s="155">
        <v>0</v>
      </c>
      <c r="AM68" s="155">
        <v>0</v>
      </c>
      <c r="AN68" s="155">
        <v>0</v>
      </c>
      <c r="AO68" s="155">
        <v>0</v>
      </c>
      <c r="AP68" s="155">
        <v>0</v>
      </c>
    </row>
    <row r="69" spans="1:42" customFormat="1" ht="15.6" x14ac:dyDescent="0.3">
      <c r="A69" s="180" t="s">
        <v>666</v>
      </c>
      <c r="B69" s="179">
        <v>0</v>
      </c>
      <c r="C69" s="155">
        <v>0</v>
      </c>
      <c r="D69" s="155">
        <v>0</v>
      </c>
      <c r="E69" s="155">
        <v>0</v>
      </c>
      <c r="F69" s="155">
        <v>0</v>
      </c>
      <c r="G69" s="155">
        <v>0</v>
      </c>
      <c r="H69" s="155">
        <v>0</v>
      </c>
      <c r="I69" s="155">
        <v>0</v>
      </c>
      <c r="J69" s="155">
        <v>0</v>
      </c>
      <c r="K69" s="155">
        <v>0</v>
      </c>
      <c r="L69" s="155">
        <v>0</v>
      </c>
      <c r="M69" s="155">
        <v>0</v>
      </c>
      <c r="N69" s="155">
        <v>0</v>
      </c>
      <c r="O69" s="155">
        <v>0</v>
      </c>
      <c r="P69" s="155">
        <v>0</v>
      </c>
      <c r="Q69" s="155">
        <v>0</v>
      </c>
      <c r="R69" s="155">
        <v>0</v>
      </c>
      <c r="S69" s="155">
        <v>0</v>
      </c>
      <c r="T69" s="155">
        <v>0</v>
      </c>
      <c r="U69" s="155">
        <v>0</v>
      </c>
      <c r="V69" s="155">
        <v>0</v>
      </c>
      <c r="W69" s="155">
        <v>0</v>
      </c>
      <c r="X69" s="155">
        <v>0</v>
      </c>
      <c r="Y69" s="155">
        <v>0</v>
      </c>
      <c r="Z69" s="155">
        <v>0</v>
      </c>
      <c r="AA69" s="155">
        <v>0</v>
      </c>
      <c r="AB69" s="155">
        <v>0</v>
      </c>
      <c r="AC69" s="155">
        <v>0</v>
      </c>
      <c r="AD69" s="155">
        <v>0</v>
      </c>
      <c r="AE69" s="155">
        <v>0</v>
      </c>
      <c r="AF69" s="155">
        <v>0</v>
      </c>
      <c r="AG69" s="155">
        <v>0</v>
      </c>
      <c r="AH69" s="155">
        <v>0</v>
      </c>
      <c r="AI69" s="155">
        <v>0</v>
      </c>
      <c r="AJ69" s="155">
        <v>0</v>
      </c>
      <c r="AK69" s="155">
        <v>0</v>
      </c>
      <c r="AL69" s="155">
        <v>0</v>
      </c>
      <c r="AM69" s="155">
        <v>0</v>
      </c>
      <c r="AN69" s="155">
        <v>0</v>
      </c>
      <c r="AO69" s="155">
        <v>0</v>
      </c>
      <c r="AP69" s="155">
        <v>0</v>
      </c>
    </row>
    <row r="70" spans="1:42" customFormat="1" ht="15.6" x14ac:dyDescent="0.3">
      <c r="A70" s="180" t="s">
        <v>309</v>
      </c>
      <c r="B70" s="179">
        <v>3</v>
      </c>
      <c r="C70" s="155">
        <v>0</v>
      </c>
      <c r="D70" s="155">
        <v>0</v>
      </c>
      <c r="E70" s="155">
        <v>0</v>
      </c>
      <c r="F70" s="155">
        <v>0</v>
      </c>
      <c r="G70" s="155">
        <v>0</v>
      </c>
      <c r="H70" s="155">
        <v>1</v>
      </c>
      <c r="I70" s="155">
        <v>0</v>
      </c>
      <c r="J70" s="155">
        <v>0</v>
      </c>
      <c r="K70" s="155">
        <v>0</v>
      </c>
      <c r="L70" s="155">
        <v>0</v>
      </c>
      <c r="M70" s="155">
        <v>0</v>
      </c>
      <c r="N70" s="155">
        <v>0</v>
      </c>
      <c r="O70" s="155">
        <v>0</v>
      </c>
      <c r="P70" s="155">
        <v>0</v>
      </c>
      <c r="Q70" s="155">
        <v>0</v>
      </c>
      <c r="R70" s="155">
        <v>0</v>
      </c>
      <c r="S70" s="155">
        <v>2</v>
      </c>
      <c r="T70" s="155">
        <v>0</v>
      </c>
      <c r="U70" s="155">
        <v>0</v>
      </c>
      <c r="V70" s="155">
        <v>0</v>
      </c>
      <c r="W70" s="155">
        <v>0</v>
      </c>
      <c r="X70" s="155">
        <v>0</v>
      </c>
      <c r="Y70" s="155">
        <v>0</v>
      </c>
      <c r="Z70" s="155">
        <v>0</v>
      </c>
      <c r="AA70" s="155">
        <v>0</v>
      </c>
      <c r="AB70" s="155">
        <v>0</v>
      </c>
      <c r="AC70" s="155">
        <v>0</v>
      </c>
      <c r="AD70" s="155">
        <v>0</v>
      </c>
      <c r="AE70" s="155">
        <v>0</v>
      </c>
      <c r="AF70" s="155">
        <v>0</v>
      </c>
      <c r="AG70" s="155">
        <v>0</v>
      </c>
      <c r="AH70" s="155">
        <v>0</v>
      </c>
      <c r="AI70" s="155">
        <v>0</v>
      </c>
      <c r="AJ70" s="155">
        <v>0</v>
      </c>
      <c r="AK70" s="155">
        <v>0</v>
      </c>
      <c r="AL70" s="155">
        <v>0</v>
      </c>
      <c r="AM70" s="155">
        <v>0</v>
      </c>
      <c r="AN70" s="155">
        <v>0</v>
      </c>
      <c r="AO70" s="155">
        <v>0</v>
      </c>
      <c r="AP70" s="155">
        <v>0</v>
      </c>
    </row>
    <row r="71" spans="1:42" customFormat="1" ht="15.6" x14ac:dyDescent="0.3">
      <c r="A71" s="180" t="s">
        <v>601</v>
      </c>
      <c r="B71" s="179">
        <v>0</v>
      </c>
      <c r="C71" s="155">
        <v>0</v>
      </c>
      <c r="D71" s="155">
        <v>0</v>
      </c>
      <c r="E71" s="155">
        <v>0</v>
      </c>
      <c r="F71" s="155">
        <v>0</v>
      </c>
      <c r="G71" s="155">
        <v>0</v>
      </c>
      <c r="H71" s="155">
        <v>0</v>
      </c>
      <c r="I71" s="155">
        <v>0</v>
      </c>
      <c r="J71" s="155">
        <v>0</v>
      </c>
      <c r="K71" s="155">
        <v>0</v>
      </c>
      <c r="L71" s="155">
        <v>0</v>
      </c>
      <c r="M71" s="155">
        <v>0</v>
      </c>
      <c r="N71" s="155">
        <v>0</v>
      </c>
      <c r="O71" s="155">
        <v>0</v>
      </c>
      <c r="P71" s="155">
        <v>0</v>
      </c>
      <c r="Q71" s="155">
        <v>0</v>
      </c>
      <c r="R71" s="155">
        <v>0</v>
      </c>
      <c r="S71" s="155">
        <v>0</v>
      </c>
      <c r="T71" s="155">
        <v>0</v>
      </c>
      <c r="U71" s="155">
        <v>0</v>
      </c>
      <c r="V71" s="155">
        <v>0</v>
      </c>
      <c r="W71" s="155">
        <v>0</v>
      </c>
      <c r="X71" s="155">
        <v>0</v>
      </c>
      <c r="Y71" s="155">
        <v>0</v>
      </c>
      <c r="Z71" s="155">
        <v>0</v>
      </c>
      <c r="AA71" s="155">
        <v>0</v>
      </c>
      <c r="AB71" s="155">
        <v>0</v>
      </c>
      <c r="AC71" s="155">
        <v>0</v>
      </c>
      <c r="AD71" s="155">
        <v>0</v>
      </c>
      <c r="AE71" s="155">
        <v>0</v>
      </c>
      <c r="AF71" s="155">
        <v>0</v>
      </c>
      <c r="AG71" s="155">
        <v>0</v>
      </c>
      <c r="AH71" s="155">
        <v>0</v>
      </c>
      <c r="AI71" s="155">
        <v>0</v>
      </c>
      <c r="AJ71" s="155">
        <v>0</v>
      </c>
      <c r="AK71" s="155">
        <v>0</v>
      </c>
      <c r="AL71" s="155">
        <v>0</v>
      </c>
      <c r="AM71" s="155">
        <v>0</v>
      </c>
      <c r="AN71" s="155">
        <v>0</v>
      </c>
      <c r="AO71" s="155">
        <v>0</v>
      </c>
      <c r="AP71" s="155">
        <v>0</v>
      </c>
    </row>
    <row r="72" spans="1:42" customFormat="1" ht="15.6" x14ac:dyDescent="0.3">
      <c r="A72" s="180" t="s">
        <v>667</v>
      </c>
      <c r="B72" s="179">
        <v>0</v>
      </c>
      <c r="C72" s="155">
        <v>0</v>
      </c>
      <c r="D72" s="155">
        <v>0</v>
      </c>
      <c r="E72" s="155">
        <v>0</v>
      </c>
      <c r="F72" s="155">
        <v>0</v>
      </c>
      <c r="G72" s="155">
        <v>0</v>
      </c>
      <c r="H72" s="155">
        <v>0</v>
      </c>
      <c r="I72" s="155">
        <v>0</v>
      </c>
      <c r="J72" s="155">
        <v>0</v>
      </c>
      <c r="K72" s="155">
        <v>0</v>
      </c>
      <c r="L72" s="155">
        <v>0</v>
      </c>
      <c r="M72" s="155">
        <v>0</v>
      </c>
      <c r="N72" s="155">
        <v>0</v>
      </c>
      <c r="O72" s="155">
        <v>0</v>
      </c>
      <c r="P72" s="155">
        <v>0</v>
      </c>
      <c r="Q72" s="155">
        <v>0</v>
      </c>
      <c r="R72" s="155">
        <v>0</v>
      </c>
      <c r="S72" s="155">
        <v>0</v>
      </c>
      <c r="T72" s="155">
        <v>0</v>
      </c>
      <c r="U72" s="155">
        <v>0</v>
      </c>
      <c r="V72" s="155">
        <v>0</v>
      </c>
      <c r="W72" s="155">
        <v>0</v>
      </c>
      <c r="X72" s="155">
        <v>0</v>
      </c>
      <c r="Y72" s="155">
        <v>0</v>
      </c>
      <c r="Z72" s="155">
        <v>0</v>
      </c>
      <c r="AA72" s="155">
        <v>0</v>
      </c>
      <c r="AB72" s="155">
        <v>0</v>
      </c>
      <c r="AC72" s="155">
        <v>0</v>
      </c>
      <c r="AD72" s="155">
        <v>0</v>
      </c>
      <c r="AE72" s="155">
        <v>0</v>
      </c>
      <c r="AF72" s="155">
        <v>0</v>
      </c>
      <c r="AG72" s="155">
        <v>0</v>
      </c>
      <c r="AH72" s="155">
        <v>0</v>
      </c>
      <c r="AI72" s="155">
        <v>0</v>
      </c>
      <c r="AJ72" s="155">
        <v>0</v>
      </c>
      <c r="AK72" s="155">
        <v>0</v>
      </c>
      <c r="AL72" s="155">
        <v>0</v>
      </c>
      <c r="AM72" s="155">
        <v>0</v>
      </c>
      <c r="AN72" s="155">
        <v>0</v>
      </c>
      <c r="AO72" s="155">
        <v>0</v>
      </c>
      <c r="AP72" s="155">
        <v>0</v>
      </c>
    </row>
    <row r="73" spans="1:42" customFormat="1" ht="15.6" x14ac:dyDescent="0.3">
      <c r="A73" s="180" t="s">
        <v>668</v>
      </c>
      <c r="B73" s="179">
        <v>0</v>
      </c>
      <c r="C73" s="155">
        <v>0</v>
      </c>
      <c r="D73" s="155">
        <v>0</v>
      </c>
      <c r="E73" s="155">
        <v>0</v>
      </c>
      <c r="F73" s="155">
        <v>0</v>
      </c>
      <c r="G73" s="155">
        <v>0</v>
      </c>
      <c r="H73" s="155">
        <v>0</v>
      </c>
      <c r="I73" s="155">
        <v>0</v>
      </c>
      <c r="J73" s="155">
        <v>0</v>
      </c>
      <c r="K73" s="155">
        <v>0</v>
      </c>
      <c r="L73" s="155">
        <v>0</v>
      </c>
      <c r="M73" s="155">
        <v>0</v>
      </c>
      <c r="N73" s="155">
        <v>0</v>
      </c>
      <c r="O73" s="155">
        <v>0</v>
      </c>
      <c r="P73" s="155">
        <v>0</v>
      </c>
      <c r="Q73" s="155">
        <v>0</v>
      </c>
      <c r="R73" s="155">
        <v>0</v>
      </c>
      <c r="S73" s="155">
        <v>0</v>
      </c>
      <c r="T73" s="155">
        <v>0</v>
      </c>
      <c r="U73" s="155">
        <v>0</v>
      </c>
      <c r="V73" s="155">
        <v>0</v>
      </c>
      <c r="W73" s="155">
        <v>0</v>
      </c>
      <c r="X73" s="155">
        <v>0</v>
      </c>
      <c r="Y73" s="155">
        <v>0</v>
      </c>
      <c r="Z73" s="155">
        <v>0</v>
      </c>
      <c r="AA73" s="155">
        <v>0</v>
      </c>
      <c r="AB73" s="155">
        <v>0</v>
      </c>
      <c r="AC73" s="155">
        <v>0</v>
      </c>
      <c r="AD73" s="155">
        <v>0</v>
      </c>
      <c r="AE73" s="155">
        <v>0</v>
      </c>
      <c r="AF73" s="155">
        <v>0</v>
      </c>
      <c r="AG73" s="155">
        <v>0</v>
      </c>
      <c r="AH73" s="155">
        <v>0</v>
      </c>
      <c r="AI73" s="155">
        <v>0</v>
      </c>
      <c r="AJ73" s="155">
        <v>0</v>
      </c>
      <c r="AK73" s="155">
        <v>0</v>
      </c>
      <c r="AL73" s="155">
        <v>0</v>
      </c>
      <c r="AM73" s="155">
        <v>0</v>
      </c>
      <c r="AN73" s="155">
        <v>0</v>
      </c>
      <c r="AO73" s="155">
        <v>0</v>
      </c>
      <c r="AP73" s="155">
        <v>0</v>
      </c>
    </row>
    <row r="74" spans="1:42" customFormat="1" ht="15.6" x14ac:dyDescent="0.3">
      <c r="A74" s="180" t="s">
        <v>517</v>
      </c>
      <c r="B74" s="179">
        <v>0</v>
      </c>
      <c r="C74" s="155">
        <v>0</v>
      </c>
      <c r="D74" s="155">
        <v>0</v>
      </c>
      <c r="E74" s="155">
        <v>0</v>
      </c>
      <c r="F74" s="155">
        <v>0</v>
      </c>
      <c r="G74" s="155">
        <v>0</v>
      </c>
      <c r="H74" s="155">
        <v>0</v>
      </c>
      <c r="I74" s="155">
        <v>0</v>
      </c>
      <c r="J74" s="155">
        <v>0</v>
      </c>
      <c r="K74" s="155">
        <v>0</v>
      </c>
      <c r="L74" s="155">
        <v>0</v>
      </c>
      <c r="M74" s="155">
        <v>0</v>
      </c>
      <c r="N74" s="155">
        <v>0</v>
      </c>
      <c r="O74" s="155">
        <v>0</v>
      </c>
      <c r="P74" s="155">
        <v>0</v>
      </c>
      <c r="Q74" s="155">
        <v>0</v>
      </c>
      <c r="R74" s="155">
        <v>0</v>
      </c>
      <c r="S74" s="155">
        <v>0</v>
      </c>
      <c r="T74" s="155">
        <v>0</v>
      </c>
      <c r="U74" s="155">
        <v>0</v>
      </c>
      <c r="V74" s="155">
        <v>0</v>
      </c>
      <c r="W74" s="155">
        <v>0</v>
      </c>
      <c r="X74" s="155">
        <v>0</v>
      </c>
      <c r="Y74" s="155">
        <v>0</v>
      </c>
      <c r="Z74" s="155">
        <v>0</v>
      </c>
      <c r="AA74" s="155">
        <v>0</v>
      </c>
      <c r="AB74" s="155">
        <v>0</v>
      </c>
      <c r="AC74" s="155">
        <v>0</v>
      </c>
      <c r="AD74" s="155">
        <v>0</v>
      </c>
      <c r="AE74" s="155">
        <v>0</v>
      </c>
      <c r="AF74" s="155">
        <v>0</v>
      </c>
      <c r="AG74" s="155">
        <v>0</v>
      </c>
      <c r="AH74" s="155">
        <v>0</v>
      </c>
      <c r="AI74" s="155">
        <v>0</v>
      </c>
      <c r="AJ74" s="155">
        <v>0</v>
      </c>
      <c r="AK74" s="155">
        <v>0</v>
      </c>
      <c r="AL74" s="155">
        <v>0</v>
      </c>
      <c r="AM74" s="155">
        <v>0</v>
      </c>
      <c r="AN74" s="155">
        <v>0</v>
      </c>
      <c r="AO74" s="155">
        <v>0</v>
      </c>
      <c r="AP74" s="155">
        <v>0</v>
      </c>
    </row>
    <row r="75" spans="1:42" customFormat="1" ht="15.6" x14ac:dyDescent="0.3">
      <c r="A75" s="180" t="s">
        <v>577</v>
      </c>
      <c r="B75" s="179">
        <v>0</v>
      </c>
      <c r="C75" s="155">
        <v>0</v>
      </c>
      <c r="D75" s="155">
        <v>0</v>
      </c>
      <c r="E75" s="155">
        <v>0</v>
      </c>
      <c r="F75" s="155">
        <v>0</v>
      </c>
      <c r="G75" s="155">
        <v>0</v>
      </c>
      <c r="H75" s="155">
        <v>0</v>
      </c>
      <c r="I75" s="155">
        <v>0</v>
      </c>
      <c r="J75" s="155">
        <v>0</v>
      </c>
      <c r="K75" s="155">
        <v>0</v>
      </c>
      <c r="L75" s="155">
        <v>0</v>
      </c>
      <c r="M75" s="155">
        <v>0</v>
      </c>
      <c r="N75" s="155">
        <v>0</v>
      </c>
      <c r="O75" s="155">
        <v>0</v>
      </c>
      <c r="P75" s="155">
        <v>0</v>
      </c>
      <c r="Q75" s="155">
        <v>0</v>
      </c>
      <c r="R75" s="155">
        <v>0</v>
      </c>
      <c r="S75" s="155">
        <v>0</v>
      </c>
      <c r="T75" s="155">
        <v>0</v>
      </c>
      <c r="U75" s="155">
        <v>0</v>
      </c>
      <c r="V75" s="155">
        <v>0</v>
      </c>
      <c r="W75" s="155">
        <v>0</v>
      </c>
      <c r="X75" s="155">
        <v>0</v>
      </c>
      <c r="Y75" s="155">
        <v>0</v>
      </c>
      <c r="Z75" s="155">
        <v>0</v>
      </c>
      <c r="AA75" s="155">
        <v>0</v>
      </c>
      <c r="AB75" s="155">
        <v>0</v>
      </c>
      <c r="AC75" s="155">
        <v>0</v>
      </c>
      <c r="AD75" s="155">
        <v>0</v>
      </c>
      <c r="AE75" s="155">
        <v>0</v>
      </c>
      <c r="AF75" s="155">
        <v>0</v>
      </c>
      <c r="AG75" s="155">
        <v>0</v>
      </c>
      <c r="AH75" s="155">
        <v>0</v>
      </c>
      <c r="AI75" s="155">
        <v>0</v>
      </c>
      <c r="AJ75" s="155">
        <v>0</v>
      </c>
      <c r="AK75" s="155">
        <v>0</v>
      </c>
      <c r="AL75" s="155">
        <v>0</v>
      </c>
      <c r="AM75" s="155">
        <v>0</v>
      </c>
      <c r="AN75" s="155">
        <v>0</v>
      </c>
      <c r="AO75" s="155">
        <v>0</v>
      </c>
      <c r="AP75" s="155">
        <v>0</v>
      </c>
    </row>
    <row r="76" spans="1:42" customFormat="1" ht="15.6" x14ac:dyDescent="0.3">
      <c r="A76" s="180" t="s">
        <v>669</v>
      </c>
      <c r="B76" s="179">
        <v>0</v>
      </c>
      <c r="C76" s="155">
        <v>0</v>
      </c>
      <c r="D76" s="155">
        <v>0</v>
      </c>
      <c r="E76" s="155">
        <v>0</v>
      </c>
      <c r="F76" s="155">
        <v>0</v>
      </c>
      <c r="G76" s="155">
        <v>0</v>
      </c>
      <c r="H76" s="155">
        <v>0</v>
      </c>
      <c r="I76" s="155">
        <v>0</v>
      </c>
      <c r="J76" s="155">
        <v>0</v>
      </c>
      <c r="K76" s="155">
        <v>0</v>
      </c>
      <c r="L76" s="155">
        <v>0</v>
      </c>
      <c r="M76" s="155">
        <v>0</v>
      </c>
      <c r="N76" s="155">
        <v>0</v>
      </c>
      <c r="O76" s="155">
        <v>0</v>
      </c>
      <c r="P76" s="155">
        <v>0</v>
      </c>
      <c r="Q76" s="155">
        <v>0</v>
      </c>
      <c r="R76" s="155">
        <v>0</v>
      </c>
      <c r="S76" s="155">
        <v>0</v>
      </c>
      <c r="T76" s="155">
        <v>0</v>
      </c>
      <c r="U76" s="155">
        <v>0</v>
      </c>
      <c r="V76" s="155">
        <v>0</v>
      </c>
      <c r="W76" s="155">
        <v>0</v>
      </c>
      <c r="X76" s="155">
        <v>0</v>
      </c>
      <c r="Y76" s="155">
        <v>0</v>
      </c>
      <c r="Z76" s="155">
        <v>0</v>
      </c>
      <c r="AA76" s="155">
        <v>0</v>
      </c>
      <c r="AB76" s="155">
        <v>0</v>
      </c>
      <c r="AC76" s="155">
        <v>0</v>
      </c>
      <c r="AD76" s="155">
        <v>0</v>
      </c>
      <c r="AE76" s="155">
        <v>0</v>
      </c>
      <c r="AF76" s="155">
        <v>0</v>
      </c>
      <c r="AG76" s="155">
        <v>0</v>
      </c>
      <c r="AH76" s="155">
        <v>0</v>
      </c>
      <c r="AI76" s="155">
        <v>0</v>
      </c>
      <c r="AJ76" s="155">
        <v>0</v>
      </c>
      <c r="AK76" s="155">
        <v>0</v>
      </c>
      <c r="AL76" s="155">
        <v>0</v>
      </c>
      <c r="AM76" s="155">
        <v>0</v>
      </c>
      <c r="AN76" s="155">
        <v>0</v>
      </c>
      <c r="AO76" s="155">
        <v>0</v>
      </c>
      <c r="AP76" s="155">
        <v>0</v>
      </c>
    </row>
    <row r="77" spans="1:42" customFormat="1" ht="15.6" x14ac:dyDescent="0.3">
      <c r="A77" s="180" t="s">
        <v>670</v>
      </c>
      <c r="B77" s="179">
        <v>2</v>
      </c>
      <c r="C77" s="155">
        <v>0</v>
      </c>
      <c r="D77" s="155">
        <v>0</v>
      </c>
      <c r="E77" s="155">
        <v>0</v>
      </c>
      <c r="F77" s="155">
        <v>0</v>
      </c>
      <c r="G77" s="155">
        <v>0</v>
      </c>
      <c r="H77" s="155">
        <v>0</v>
      </c>
      <c r="I77" s="155">
        <v>0</v>
      </c>
      <c r="J77" s="155">
        <v>0</v>
      </c>
      <c r="K77" s="155">
        <v>0</v>
      </c>
      <c r="L77" s="155">
        <v>0</v>
      </c>
      <c r="M77" s="155">
        <v>0</v>
      </c>
      <c r="N77" s="155">
        <v>0</v>
      </c>
      <c r="O77" s="155">
        <v>0</v>
      </c>
      <c r="P77" s="155">
        <v>0</v>
      </c>
      <c r="Q77" s="155">
        <v>0</v>
      </c>
      <c r="R77" s="155">
        <v>0</v>
      </c>
      <c r="S77" s="155">
        <v>1</v>
      </c>
      <c r="T77" s="155">
        <v>0</v>
      </c>
      <c r="U77" s="155">
        <v>0</v>
      </c>
      <c r="V77" s="155">
        <v>0</v>
      </c>
      <c r="W77" s="155">
        <v>0</v>
      </c>
      <c r="X77" s="155">
        <v>0</v>
      </c>
      <c r="Y77" s="155">
        <v>0</v>
      </c>
      <c r="Z77" s="155">
        <v>0</v>
      </c>
      <c r="AA77" s="155">
        <v>0</v>
      </c>
      <c r="AB77" s="155">
        <v>0</v>
      </c>
      <c r="AC77" s="155">
        <v>1</v>
      </c>
      <c r="AD77" s="155">
        <v>0</v>
      </c>
      <c r="AE77" s="155">
        <v>0</v>
      </c>
      <c r="AF77" s="155">
        <v>0</v>
      </c>
      <c r="AG77" s="155">
        <v>0</v>
      </c>
      <c r="AH77" s="155">
        <v>0</v>
      </c>
      <c r="AI77" s="155">
        <v>0</v>
      </c>
      <c r="AJ77" s="155">
        <v>0</v>
      </c>
      <c r="AK77" s="155">
        <v>0</v>
      </c>
      <c r="AL77" s="155">
        <v>0</v>
      </c>
      <c r="AM77" s="155">
        <v>0</v>
      </c>
      <c r="AN77" s="155">
        <v>0</v>
      </c>
      <c r="AO77" s="155">
        <v>0</v>
      </c>
      <c r="AP77" s="155">
        <v>0</v>
      </c>
    </row>
    <row r="78" spans="1:42" customFormat="1" ht="15.6" x14ac:dyDescent="0.3">
      <c r="A78" s="180" t="s">
        <v>603</v>
      </c>
      <c r="B78" s="179">
        <v>0</v>
      </c>
      <c r="C78" s="155">
        <v>0</v>
      </c>
      <c r="D78" s="155">
        <v>0</v>
      </c>
      <c r="E78" s="155">
        <v>0</v>
      </c>
      <c r="F78" s="155">
        <v>0</v>
      </c>
      <c r="G78" s="155">
        <v>0</v>
      </c>
      <c r="H78" s="155">
        <v>0</v>
      </c>
      <c r="I78" s="155">
        <v>0</v>
      </c>
      <c r="J78" s="155">
        <v>0</v>
      </c>
      <c r="K78" s="155">
        <v>0</v>
      </c>
      <c r="L78" s="155">
        <v>0</v>
      </c>
      <c r="M78" s="155">
        <v>0</v>
      </c>
      <c r="N78" s="155">
        <v>0</v>
      </c>
      <c r="O78" s="155">
        <v>0</v>
      </c>
      <c r="P78" s="155">
        <v>0</v>
      </c>
      <c r="Q78" s="155">
        <v>0</v>
      </c>
      <c r="R78" s="155">
        <v>0</v>
      </c>
      <c r="S78" s="155">
        <v>0</v>
      </c>
      <c r="T78" s="155">
        <v>0</v>
      </c>
      <c r="U78" s="155">
        <v>0</v>
      </c>
      <c r="V78" s="155">
        <v>0</v>
      </c>
      <c r="W78" s="155">
        <v>0</v>
      </c>
      <c r="X78" s="155">
        <v>0</v>
      </c>
      <c r="Y78" s="155">
        <v>0</v>
      </c>
      <c r="Z78" s="155">
        <v>0</v>
      </c>
      <c r="AA78" s="155">
        <v>0</v>
      </c>
      <c r="AB78" s="155">
        <v>0</v>
      </c>
      <c r="AC78" s="155">
        <v>0</v>
      </c>
      <c r="AD78" s="155">
        <v>0</v>
      </c>
      <c r="AE78" s="155">
        <v>0</v>
      </c>
      <c r="AF78" s="155">
        <v>0</v>
      </c>
      <c r="AG78" s="155">
        <v>0</v>
      </c>
      <c r="AH78" s="155">
        <v>0</v>
      </c>
      <c r="AI78" s="155">
        <v>0</v>
      </c>
      <c r="AJ78" s="155">
        <v>0</v>
      </c>
      <c r="AK78" s="155">
        <v>0</v>
      </c>
      <c r="AL78" s="155">
        <v>0</v>
      </c>
      <c r="AM78" s="155">
        <v>0</v>
      </c>
      <c r="AN78" s="155">
        <v>0</v>
      </c>
      <c r="AO78" s="155">
        <v>0</v>
      </c>
      <c r="AP78" s="155">
        <v>0</v>
      </c>
    </row>
    <row r="79" spans="1:42" customFormat="1" ht="15.6" x14ac:dyDescent="0.3">
      <c r="A79" s="180" t="s">
        <v>671</v>
      </c>
      <c r="B79" s="179">
        <v>1</v>
      </c>
      <c r="C79" s="155">
        <v>0</v>
      </c>
      <c r="D79" s="155">
        <v>0</v>
      </c>
      <c r="E79" s="155">
        <v>0</v>
      </c>
      <c r="F79" s="155">
        <v>0</v>
      </c>
      <c r="G79" s="155">
        <v>0</v>
      </c>
      <c r="H79" s="155">
        <v>0</v>
      </c>
      <c r="I79" s="155">
        <v>0</v>
      </c>
      <c r="J79" s="155">
        <v>0</v>
      </c>
      <c r="K79" s="155">
        <v>0</v>
      </c>
      <c r="L79" s="155">
        <v>0</v>
      </c>
      <c r="M79" s="155">
        <v>0</v>
      </c>
      <c r="N79" s="155">
        <v>0</v>
      </c>
      <c r="O79" s="155">
        <v>0</v>
      </c>
      <c r="P79" s="155">
        <v>0</v>
      </c>
      <c r="Q79" s="155">
        <v>0</v>
      </c>
      <c r="R79" s="155">
        <v>0</v>
      </c>
      <c r="S79" s="155">
        <v>1</v>
      </c>
      <c r="T79" s="155">
        <v>0</v>
      </c>
      <c r="U79" s="155">
        <v>0</v>
      </c>
      <c r="V79" s="155">
        <v>0</v>
      </c>
      <c r="W79" s="155">
        <v>0</v>
      </c>
      <c r="X79" s="155">
        <v>0</v>
      </c>
      <c r="Y79" s="155">
        <v>0</v>
      </c>
      <c r="Z79" s="155">
        <v>0</v>
      </c>
      <c r="AA79" s="155">
        <v>0</v>
      </c>
      <c r="AB79" s="155">
        <v>0</v>
      </c>
      <c r="AC79" s="155">
        <v>0</v>
      </c>
      <c r="AD79" s="155">
        <v>0</v>
      </c>
      <c r="AE79" s="155">
        <v>0</v>
      </c>
      <c r="AF79" s="155">
        <v>0</v>
      </c>
      <c r="AG79" s="155">
        <v>0</v>
      </c>
      <c r="AH79" s="155">
        <v>0</v>
      </c>
      <c r="AI79" s="155">
        <v>0</v>
      </c>
      <c r="AJ79" s="155">
        <v>0</v>
      </c>
      <c r="AK79" s="155">
        <v>0</v>
      </c>
      <c r="AL79" s="155">
        <v>0</v>
      </c>
      <c r="AM79" s="155">
        <v>0</v>
      </c>
      <c r="AN79" s="155">
        <v>0</v>
      </c>
      <c r="AO79" s="155">
        <v>0</v>
      </c>
      <c r="AP79" s="155">
        <v>0</v>
      </c>
    </row>
    <row r="80" spans="1:42" customFormat="1" ht="15.6" x14ac:dyDescent="0.3">
      <c r="A80" s="180" t="s">
        <v>672</v>
      </c>
      <c r="B80" s="179">
        <v>0</v>
      </c>
      <c r="C80" s="155">
        <v>0</v>
      </c>
      <c r="D80" s="155">
        <v>0</v>
      </c>
      <c r="E80" s="155">
        <v>0</v>
      </c>
      <c r="F80" s="155">
        <v>0</v>
      </c>
      <c r="G80" s="155">
        <v>0</v>
      </c>
      <c r="H80" s="155">
        <v>0</v>
      </c>
      <c r="I80" s="155">
        <v>0</v>
      </c>
      <c r="J80" s="155">
        <v>0</v>
      </c>
      <c r="K80" s="155">
        <v>0</v>
      </c>
      <c r="L80" s="155">
        <v>0</v>
      </c>
      <c r="M80" s="155">
        <v>0</v>
      </c>
      <c r="N80" s="155">
        <v>0</v>
      </c>
      <c r="O80" s="155">
        <v>0</v>
      </c>
      <c r="P80" s="155">
        <v>0</v>
      </c>
      <c r="Q80" s="155">
        <v>0</v>
      </c>
      <c r="R80" s="155">
        <v>0</v>
      </c>
      <c r="S80" s="155">
        <v>0</v>
      </c>
      <c r="T80" s="155">
        <v>0</v>
      </c>
      <c r="U80" s="155">
        <v>0</v>
      </c>
      <c r="V80" s="155">
        <v>0</v>
      </c>
      <c r="W80" s="155">
        <v>0</v>
      </c>
      <c r="X80" s="155">
        <v>0</v>
      </c>
      <c r="Y80" s="155">
        <v>0</v>
      </c>
      <c r="Z80" s="155">
        <v>0</v>
      </c>
      <c r="AA80" s="155">
        <v>0</v>
      </c>
      <c r="AB80" s="155">
        <v>0</v>
      </c>
      <c r="AC80" s="155">
        <v>0</v>
      </c>
      <c r="AD80" s="155">
        <v>0</v>
      </c>
      <c r="AE80" s="155">
        <v>0</v>
      </c>
      <c r="AF80" s="155">
        <v>0</v>
      </c>
      <c r="AG80" s="155">
        <v>0</v>
      </c>
      <c r="AH80" s="155">
        <v>0</v>
      </c>
      <c r="AI80" s="155">
        <v>0</v>
      </c>
      <c r="AJ80" s="155">
        <v>0</v>
      </c>
      <c r="AK80" s="155">
        <v>0</v>
      </c>
      <c r="AL80" s="155">
        <v>0</v>
      </c>
      <c r="AM80" s="155">
        <v>0</v>
      </c>
      <c r="AN80" s="155">
        <v>0</v>
      </c>
      <c r="AO80" s="155">
        <v>0</v>
      </c>
      <c r="AP80" s="155">
        <v>0</v>
      </c>
    </row>
    <row r="81" spans="1:42" customFormat="1" ht="15.6" x14ac:dyDescent="0.3">
      <c r="A81" s="180" t="s">
        <v>615</v>
      </c>
      <c r="B81" s="179">
        <v>0</v>
      </c>
      <c r="C81" s="155">
        <v>0</v>
      </c>
      <c r="D81" s="155">
        <v>0</v>
      </c>
      <c r="E81" s="155">
        <v>0</v>
      </c>
      <c r="F81" s="155">
        <v>0</v>
      </c>
      <c r="G81" s="155">
        <v>0</v>
      </c>
      <c r="H81" s="155">
        <v>0</v>
      </c>
      <c r="I81" s="155">
        <v>0</v>
      </c>
      <c r="J81" s="155">
        <v>0</v>
      </c>
      <c r="K81" s="155">
        <v>0</v>
      </c>
      <c r="L81" s="155">
        <v>0</v>
      </c>
      <c r="M81" s="155">
        <v>0</v>
      </c>
      <c r="N81" s="155">
        <v>0</v>
      </c>
      <c r="O81" s="155">
        <v>0</v>
      </c>
      <c r="P81" s="155">
        <v>0</v>
      </c>
      <c r="Q81" s="155">
        <v>0</v>
      </c>
      <c r="R81" s="155">
        <v>0</v>
      </c>
      <c r="S81" s="155">
        <v>0</v>
      </c>
      <c r="T81" s="155">
        <v>0</v>
      </c>
      <c r="U81" s="155">
        <v>0</v>
      </c>
      <c r="V81" s="155">
        <v>0</v>
      </c>
      <c r="W81" s="155">
        <v>0</v>
      </c>
      <c r="X81" s="155">
        <v>0</v>
      </c>
      <c r="Y81" s="155">
        <v>0</v>
      </c>
      <c r="Z81" s="155">
        <v>0</v>
      </c>
      <c r="AA81" s="155">
        <v>0</v>
      </c>
      <c r="AB81" s="155">
        <v>0</v>
      </c>
      <c r="AC81" s="155">
        <v>0</v>
      </c>
      <c r="AD81" s="155">
        <v>0</v>
      </c>
      <c r="AE81" s="155">
        <v>0</v>
      </c>
      <c r="AF81" s="155">
        <v>0</v>
      </c>
      <c r="AG81" s="155">
        <v>0</v>
      </c>
      <c r="AH81" s="155">
        <v>0</v>
      </c>
      <c r="AI81" s="155">
        <v>0</v>
      </c>
      <c r="AJ81" s="155">
        <v>0</v>
      </c>
      <c r="AK81" s="155">
        <v>0</v>
      </c>
      <c r="AL81" s="155">
        <v>0</v>
      </c>
      <c r="AM81" s="155">
        <v>0</v>
      </c>
      <c r="AN81" s="155">
        <v>0</v>
      </c>
      <c r="AO81" s="155">
        <v>0</v>
      </c>
      <c r="AP81" s="155">
        <v>0</v>
      </c>
    </row>
    <row r="82" spans="1:42" customFormat="1" ht="15.6" x14ac:dyDescent="0.3">
      <c r="A82" s="180" t="s">
        <v>578</v>
      </c>
      <c r="B82" s="179">
        <v>0</v>
      </c>
      <c r="C82" s="155">
        <v>0</v>
      </c>
      <c r="D82" s="155">
        <v>0</v>
      </c>
      <c r="E82" s="155">
        <v>0</v>
      </c>
      <c r="F82" s="155">
        <v>0</v>
      </c>
      <c r="G82" s="155">
        <v>0</v>
      </c>
      <c r="H82" s="155">
        <v>0</v>
      </c>
      <c r="I82" s="155">
        <v>0</v>
      </c>
      <c r="J82" s="155">
        <v>0</v>
      </c>
      <c r="K82" s="155">
        <v>0</v>
      </c>
      <c r="L82" s="155">
        <v>0</v>
      </c>
      <c r="M82" s="155">
        <v>0</v>
      </c>
      <c r="N82" s="155">
        <v>0</v>
      </c>
      <c r="O82" s="155">
        <v>0</v>
      </c>
      <c r="P82" s="155">
        <v>0</v>
      </c>
      <c r="Q82" s="155">
        <v>0</v>
      </c>
      <c r="R82" s="155">
        <v>0</v>
      </c>
      <c r="S82" s="155">
        <v>0</v>
      </c>
      <c r="T82" s="155">
        <v>0</v>
      </c>
      <c r="U82" s="155">
        <v>0</v>
      </c>
      <c r="V82" s="155">
        <v>0</v>
      </c>
      <c r="W82" s="155">
        <v>0</v>
      </c>
      <c r="X82" s="155">
        <v>0</v>
      </c>
      <c r="Y82" s="155">
        <v>0</v>
      </c>
      <c r="Z82" s="155">
        <v>0</v>
      </c>
      <c r="AA82" s="155">
        <v>0</v>
      </c>
      <c r="AB82" s="155">
        <v>0</v>
      </c>
      <c r="AC82" s="155">
        <v>0</v>
      </c>
      <c r="AD82" s="155">
        <v>0</v>
      </c>
      <c r="AE82" s="155">
        <v>0</v>
      </c>
      <c r="AF82" s="155">
        <v>0</v>
      </c>
      <c r="AG82" s="155">
        <v>0</v>
      </c>
      <c r="AH82" s="155">
        <v>0</v>
      </c>
      <c r="AI82" s="155">
        <v>0</v>
      </c>
      <c r="AJ82" s="155">
        <v>0</v>
      </c>
      <c r="AK82" s="155">
        <v>0</v>
      </c>
      <c r="AL82" s="155">
        <v>0</v>
      </c>
      <c r="AM82" s="155">
        <v>0</v>
      </c>
      <c r="AN82" s="155">
        <v>0</v>
      </c>
      <c r="AO82" s="155">
        <v>0</v>
      </c>
      <c r="AP82" s="155">
        <v>0</v>
      </c>
    </row>
    <row r="83" spans="1:42" customFormat="1" ht="15.6" x14ac:dyDescent="0.3">
      <c r="A83" s="180" t="s">
        <v>526</v>
      </c>
      <c r="B83" s="179">
        <v>0</v>
      </c>
      <c r="C83" s="155">
        <v>0</v>
      </c>
      <c r="D83" s="155">
        <v>0</v>
      </c>
      <c r="E83" s="155">
        <v>0</v>
      </c>
      <c r="F83" s="155">
        <v>0</v>
      </c>
      <c r="G83" s="155">
        <v>0</v>
      </c>
      <c r="H83" s="155">
        <v>0</v>
      </c>
      <c r="I83" s="155">
        <v>0</v>
      </c>
      <c r="J83" s="155">
        <v>0</v>
      </c>
      <c r="K83" s="155">
        <v>0</v>
      </c>
      <c r="L83" s="155">
        <v>0</v>
      </c>
      <c r="M83" s="155">
        <v>0</v>
      </c>
      <c r="N83" s="155">
        <v>0</v>
      </c>
      <c r="O83" s="155">
        <v>0</v>
      </c>
      <c r="P83" s="155">
        <v>0</v>
      </c>
      <c r="Q83" s="155">
        <v>0</v>
      </c>
      <c r="R83" s="155">
        <v>0</v>
      </c>
      <c r="S83" s="155">
        <v>0</v>
      </c>
      <c r="T83" s="155">
        <v>0</v>
      </c>
      <c r="U83" s="155">
        <v>0</v>
      </c>
      <c r="V83" s="155">
        <v>0</v>
      </c>
      <c r="W83" s="155">
        <v>0</v>
      </c>
      <c r="X83" s="155">
        <v>0</v>
      </c>
      <c r="Y83" s="155">
        <v>0</v>
      </c>
      <c r="Z83" s="155">
        <v>0</v>
      </c>
      <c r="AA83" s="155">
        <v>0</v>
      </c>
      <c r="AB83" s="155">
        <v>0</v>
      </c>
      <c r="AC83" s="155">
        <v>0</v>
      </c>
      <c r="AD83" s="155">
        <v>0</v>
      </c>
      <c r="AE83" s="155">
        <v>0</v>
      </c>
      <c r="AF83" s="155">
        <v>0</v>
      </c>
      <c r="AG83" s="155">
        <v>0</v>
      </c>
      <c r="AH83" s="155">
        <v>0</v>
      </c>
      <c r="AI83" s="155">
        <v>0</v>
      </c>
      <c r="AJ83" s="155">
        <v>0</v>
      </c>
      <c r="AK83" s="155">
        <v>0</v>
      </c>
      <c r="AL83" s="155">
        <v>0</v>
      </c>
      <c r="AM83" s="155">
        <v>0</v>
      </c>
      <c r="AN83" s="155">
        <v>0</v>
      </c>
      <c r="AO83" s="155">
        <v>0</v>
      </c>
      <c r="AP83" s="155">
        <v>0</v>
      </c>
    </row>
    <row r="84" spans="1:42" customFormat="1" ht="15.6" x14ac:dyDescent="0.3">
      <c r="A84" s="180" t="s">
        <v>673</v>
      </c>
      <c r="B84" s="179">
        <v>0</v>
      </c>
      <c r="C84" s="155">
        <v>0</v>
      </c>
      <c r="D84" s="155">
        <v>0</v>
      </c>
      <c r="E84" s="155">
        <v>0</v>
      </c>
      <c r="F84" s="155">
        <v>0</v>
      </c>
      <c r="G84" s="155">
        <v>0</v>
      </c>
      <c r="H84" s="155">
        <v>0</v>
      </c>
      <c r="I84" s="155">
        <v>0</v>
      </c>
      <c r="J84" s="155">
        <v>0</v>
      </c>
      <c r="K84" s="155">
        <v>0</v>
      </c>
      <c r="L84" s="155">
        <v>0</v>
      </c>
      <c r="M84" s="155">
        <v>0</v>
      </c>
      <c r="N84" s="155">
        <v>0</v>
      </c>
      <c r="O84" s="155">
        <v>0</v>
      </c>
      <c r="P84" s="155">
        <v>0</v>
      </c>
      <c r="Q84" s="155">
        <v>0</v>
      </c>
      <c r="R84" s="155">
        <v>0</v>
      </c>
      <c r="S84" s="155">
        <v>0</v>
      </c>
      <c r="T84" s="155">
        <v>0</v>
      </c>
      <c r="U84" s="155">
        <v>0</v>
      </c>
      <c r="V84" s="155">
        <v>0</v>
      </c>
      <c r="W84" s="155">
        <v>0</v>
      </c>
      <c r="X84" s="155">
        <v>0</v>
      </c>
      <c r="Y84" s="155">
        <v>0</v>
      </c>
      <c r="Z84" s="155">
        <v>0</v>
      </c>
      <c r="AA84" s="155">
        <v>0</v>
      </c>
      <c r="AB84" s="155">
        <v>0</v>
      </c>
      <c r="AC84" s="155">
        <v>0</v>
      </c>
      <c r="AD84" s="155">
        <v>0</v>
      </c>
      <c r="AE84" s="155">
        <v>0</v>
      </c>
      <c r="AF84" s="155">
        <v>0</v>
      </c>
      <c r="AG84" s="155">
        <v>0</v>
      </c>
      <c r="AH84" s="155">
        <v>0</v>
      </c>
      <c r="AI84" s="155">
        <v>0</v>
      </c>
      <c r="AJ84" s="155">
        <v>0</v>
      </c>
      <c r="AK84" s="155">
        <v>0</v>
      </c>
      <c r="AL84" s="155">
        <v>0</v>
      </c>
      <c r="AM84" s="155">
        <v>0</v>
      </c>
      <c r="AN84" s="155">
        <v>0</v>
      </c>
      <c r="AO84" s="155">
        <v>0</v>
      </c>
      <c r="AP84" s="155">
        <v>0</v>
      </c>
    </row>
    <row r="85" spans="1:42" customFormat="1" ht="15.6" x14ac:dyDescent="0.3">
      <c r="A85" s="180" t="s">
        <v>674</v>
      </c>
      <c r="B85" s="179">
        <v>1</v>
      </c>
      <c r="C85" s="155">
        <v>0</v>
      </c>
      <c r="D85" s="155">
        <v>0</v>
      </c>
      <c r="E85" s="155">
        <v>0</v>
      </c>
      <c r="F85" s="155">
        <v>0</v>
      </c>
      <c r="G85" s="155">
        <v>0</v>
      </c>
      <c r="H85" s="155">
        <v>0</v>
      </c>
      <c r="I85" s="155">
        <v>0</v>
      </c>
      <c r="J85" s="155">
        <v>0</v>
      </c>
      <c r="K85" s="155">
        <v>0</v>
      </c>
      <c r="L85" s="155">
        <v>0</v>
      </c>
      <c r="M85" s="155">
        <v>0</v>
      </c>
      <c r="N85" s="155">
        <v>0</v>
      </c>
      <c r="O85" s="155">
        <v>0</v>
      </c>
      <c r="P85" s="155">
        <v>0</v>
      </c>
      <c r="Q85" s="155">
        <v>0</v>
      </c>
      <c r="R85" s="155">
        <v>0</v>
      </c>
      <c r="S85" s="155">
        <v>1</v>
      </c>
      <c r="T85" s="155">
        <v>0</v>
      </c>
      <c r="U85" s="155">
        <v>0</v>
      </c>
      <c r="V85" s="155">
        <v>0</v>
      </c>
      <c r="W85" s="155">
        <v>0</v>
      </c>
      <c r="X85" s="155">
        <v>0</v>
      </c>
      <c r="Y85" s="155">
        <v>0</v>
      </c>
      <c r="Z85" s="155">
        <v>0</v>
      </c>
      <c r="AA85" s="155">
        <v>0</v>
      </c>
      <c r="AB85" s="155">
        <v>0</v>
      </c>
      <c r="AC85" s="155">
        <v>0</v>
      </c>
      <c r="AD85" s="155">
        <v>0</v>
      </c>
      <c r="AE85" s="155">
        <v>0</v>
      </c>
      <c r="AF85" s="155">
        <v>0</v>
      </c>
      <c r="AG85" s="155">
        <v>0</v>
      </c>
      <c r="AH85" s="155">
        <v>0</v>
      </c>
      <c r="AI85" s="155">
        <v>0</v>
      </c>
      <c r="AJ85" s="155">
        <v>0</v>
      </c>
      <c r="AK85" s="155">
        <v>0</v>
      </c>
      <c r="AL85" s="155">
        <v>0</v>
      </c>
      <c r="AM85" s="155">
        <v>0</v>
      </c>
      <c r="AN85" s="155">
        <v>0</v>
      </c>
      <c r="AO85" s="155">
        <v>0</v>
      </c>
      <c r="AP85" s="155">
        <v>0</v>
      </c>
    </row>
    <row r="86" spans="1:42" customFormat="1" ht="15.6" x14ac:dyDescent="0.3">
      <c r="A86" s="180" t="s">
        <v>542</v>
      </c>
      <c r="B86" s="179">
        <v>0</v>
      </c>
      <c r="C86" s="155">
        <v>0</v>
      </c>
      <c r="D86" s="155">
        <v>0</v>
      </c>
      <c r="E86" s="155">
        <v>0</v>
      </c>
      <c r="F86" s="155">
        <v>0</v>
      </c>
      <c r="G86" s="155">
        <v>0</v>
      </c>
      <c r="H86" s="155">
        <v>0</v>
      </c>
      <c r="I86" s="155">
        <v>0</v>
      </c>
      <c r="J86" s="155">
        <v>0</v>
      </c>
      <c r="K86" s="155">
        <v>0</v>
      </c>
      <c r="L86" s="155">
        <v>0</v>
      </c>
      <c r="M86" s="155">
        <v>0</v>
      </c>
      <c r="N86" s="155">
        <v>0</v>
      </c>
      <c r="O86" s="155">
        <v>0</v>
      </c>
      <c r="P86" s="155">
        <v>0</v>
      </c>
      <c r="Q86" s="155">
        <v>0</v>
      </c>
      <c r="R86" s="155">
        <v>0</v>
      </c>
      <c r="S86" s="155">
        <v>0</v>
      </c>
      <c r="T86" s="155">
        <v>0</v>
      </c>
      <c r="U86" s="155">
        <v>0</v>
      </c>
      <c r="V86" s="155">
        <v>0</v>
      </c>
      <c r="W86" s="155">
        <v>0</v>
      </c>
      <c r="X86" s="155">
        <v>0</v>
      </c>
      <c r="Y86" s="155">
        <v>0</v>
      </c>
      <c r="Z86" s="155">
        <v>0</v>
      </c>
      <c r="AA86" s="155">
        <v>0</v>
      </c>
      <c r="AB86" s="155">
        <v>0</v>
      </c>
      <c r="AC86" s="155">
        <v>0</v>
      </c>
      <c r="AD86" s="155">
        <v>0</v>
      </c>
      <c r="AE86" s="155">
        <v>0</v>
      </c>
      <c r="AF86" s="155">
        <v>0</v>
      </c>
      <c r="AG86" s="155">
        <v>0</v>
      </c>
      <c r="AH86" s="155">
        <v>0</v>
      </c>
      <c r="AI86" s="155">
        <v>0</v>
      </c>
      <c r="AJ86" s="155">
        <v>0</v>
      </c>
      <c r="AK86" s="155">
        <v>0</v>
      </c>
      <c r="AL86" s="155">
        <v>0</v>
      </c>
      <c r="AM86" s="155">
        <v>0</v>
      </c>
      <c r="AN86" s="155">
        <v>0</v>
      </c>
      <c r="AO86" s="155">
        <v>0</v>
      </c>
      <c r="AP86" s="155">
        <v>0</v>
      </c>
    </row>
    <row r="87" spans="1:42" customFormat="1" ht="15.6" x14ac:dyDescent="0.3">
      <c r="A87" s="180" t="s">
        <v>675</v>
      </c>
      <c r="B87" s="179">
        <v>0</v>
      </c>
      <c r="C87" s="155">
        <v>0</v>
      </c>
      <c r="D87" s="155">
        <v>0</v>
      </c>
      <c r="E87" s="155">
        <v>0</v>
      </c>
      <c r="F87" s="155">
        <v>0</v>
      </c>
      <c r="G87" s="155">
        <v>0</v>
      </c>
      <c r="H87" s="155">
        <v>0</v>
      </c>
      <c r="I87" s="155">
        <v>0</v>
      </c>
      <c r="J87" s="155">
        <v>0</v>
      </c>
      <c r="K87" s="155">
        <v>0</v>
      </c>
      <c r="L87" s="155">
        <v>0</v>
      </c>
      <c r="M87" s="155">
        <v>0</v>
      </c>
      <c r="N87" s="155">
        <v>0</v>
      </c>
      <c r="O87" s="155">
        <v>0</v>
      </c>
      <c r="P87" s="155">
        <v>0</v>
      </c>
      <c r="Q87" s="155">
        <v>0</v>
      </c>
      <c r="R87" s="155">
        <v>0</v>
      </c>
      <c r="S87" s="155">
        <v>0</v>
      </c>
      <c r="T87" s="155">
        <v>0</v>
      </c>
      <c r="U87" s="155">
        <v>0</v>
      </c>
      <c r="V87" s="155">
        <v>0</v>
      </c>
      <c r="W87" s="155">
        <v>0</v>
      </c>
      <c r="X87" s="155">
        <v>0</v>
      </c>
      <c r="Y87" s="155">
        <v>0</v>
      </c>
      <c r="Z87" s="155">
        <v>0</v>
      </c>
      <c r="AA87" s="155">
        <v>0</v>
      </c>
      <c r="AB87" s="155">
        <v>0</v>
      </c>
      <c r="AC87" s="155">
        <v>0</v>
      </c>
      <c r="AD87" s="155">
        <v>0</v>
      </c>
      <c r="AE87" s="155">
        <v>0</v>
      </c>
      <c r="AF87" s="155">
        <v>0</v>
      </c>
      <c r="AG87" s="155">
        <v>0</v>
      </c>
      <c r="AH87" s="155">
        <v>0</v>
      </c>
      <c r="AI87" s="155">
        <v>0</v>
      </c>
      <c r="AJ87" s="155">
        <v>0</v>
      </c>
      <c r="AK87" s="155">
        <v>0</v>
      </c>
      <c r="AL87" s="155">
        <v>0</v>
      </c>
      <c r="AM87" s="155">
        <v>0</v>
      </c>
      <c r="AN87" s="155">
        <v>0</v>
      </c>
      <c r="AO87" s="155">
        <v>0</v>
      </c>
      <c r="AP87" s="155">
        <v>0</v>
      </c>
    </row>
    <row r="88" spans="1:42" customFormat="1" ht="15.6" x14ac:dyDescent="0.3">
      <c r="A88" s="180" t="s">
        <v>324</v>
      </c>
      <c r="B88" s="179">
        <v>47</v>
      </c>
      <c r="C88" s="155">
        <v>0</v>
      </c>
      <c r="D88" s="155">
        <v>0</v>
      </c>
      <c r="E88" s="155">
        <v>0</v>
      </c>
      <c r="F88" s="155">
        <v>0</v>
      </c>
      <c r="G88" s="155">
        <v>0</v>
      </c>
      <c r="H88" s="155">
        <v>0</v>
      </c>
      <c r="I88" s="155">
        <v>0</v>
      </c>
      <c r="J88" s="155">
        <v>0</v>
      </c>
      <c r="K88" s="155">
        <v>0</v>
      </c>
      <c r="L88" s="155">
        <v>0</v>
      </c>
      <c r="M88" s="155">
        <v>0</v>
      </c>
      <c r="N88" s="155">
        <v>0</v>
      </c>
      <c r="O88" s="155">
        <v>0</v>
      </c>
      <c r="P88" s="155">
        <v>0</v>
      </c>
      <c r="Q88" s="155">
        <v>0</v>
      </c>
      <c r="R88" s="155">
        <v>0</v>
      </c>
      <c r="S88" s="155">
        <v>29</v>
      </c>
      <c r="T88" s="155">
        <v>0</v>
      </c>
      <c r="U88" s="155">
        <v>0</v>
      </c>
      <c r="V88" s="155">
        <v>0</v>
      </c>
      <c r="W88" s="155">
        <v>0</v>
      </c>
      <c r="X88" s="155">
        <v>0</v>
      </c>
      <c r="Y88" s="155">
        <v>0</v>
      </c>
      <c r="Z88" s="155">
        <v>0</v>
      </c>
      <c r="AA88" s="155">
        <v>0</v>
      </c>
      <c r="AB88" s="155">
        <v>0</v>
      </c>
      <c r="AC88" s="155">
        <v>1</v>
      </c>
      <c r="AD88" s="155">
        <v>0</v>
      </c>
      <c r="AE88" s="155">
        <v>0</v>
      </c>
      <c r="AF88" s="155">
        <v>0</v>
      </c>
      <c r="AG88" s="155">
        <v>15</v>
      </c>
      <c r="AH88" s="155">
        <v>0</v>
      </c>
      <c r="AI88" s="155">
        <v>0</v>
      </c>
      <c r="AJ88" s="155">
        <v>0</v>
      </c>
      <c r="AK88" s="155">
        <v>0</v>
      </c>
      <c r="AL88" s="155">
        <v>0</v>
      </c>
      <c r="AM88" s="155">
        <v>0</v>
      </c>
      <c r="AN88" s="155">
        <v>0</v>
      </c>
      <c r="AO88" s="155">
        <v>1</v>
      </c>
      <c r="AP88" s="155">
        <v>1</v>
      </c>
    </row>
    <row r="89" spans="1:42" customFormat="1" ht="15.6" x14ac:dyDescent="0.3">
      <c r="A89" s="180" t="s">
        <v>676</v>
      </c>
      <c r="B89" s="179">
        <v>0</v>
      </c>
      <c r="C89" s="155">
        <v>0</v>
      </c>
      <c r="D89" s="155">
        <v>0</v>
      </c>
      <c r="E89" s="155">
        <v>0</v>
      </c>
      <c r="F89" s="155">
        <v>0</v>
      </c>
      <c r="G89" s="155">
        <v>0</v>
      </c>
      <c r="H89" s="155">
        <v>0</v>
      </c>
      <c r="I89" s="155">
        <v>0</v>
      </c>
      <c r="J89" s="155">
        <v>0</v>
      </c>
      <c r="K89" s="155">
        <v>0</v>
      </c>
      <c r="L89" s="155">
        <v>0</v>
      </c>
      <c r="M89" s="155">
        <v>0</v>
      </c>
      <c r="N89" s="155">
        <v>0</v>
      </c>
      <c r="O89" s="155">
        <v>0</v>
      </c>
      <c r="P89" s="155">
        <v>0</v>
      </c>
      <c r="Q89" s="155">
        <v>0</v>
      </c>
      <c r="R89" s="155">
        <v>0</v>
      </c>
      <c r="S89" s="155">
        <v>0</v>
      </c>
      <c r="T89" s="155">
        <v>0</v>
      </c>
      <c r="U89" s="155">
        <v>0</v>
      </c>
      <c r="V89" s="155">
        <v>0</v>
      </c>
      <c r="W89" s="155">
        <v>0</v>
      </c>
      <c r="X89" s="155">
        <v>0</v>
      </c>
      <c r="Y89" s="155">
        <v>0</v>
      </c>
      <c r="Z89" s="155">
        <v>0</v>
      </c>
      <c r="AA89" s="155">
        <v>0</v>
      </c>
      <c r="AB89" s="155">
        <v>0</v>
      </c>
      <c r="AC89" s="155">
        <v>0</v>
      </c>
      <c r="AD89" s="155">
        <v>0</v>
      </c>
      <c r="AE89" s="155">
        <v>0</v>
      </c>
      <c r="AF89" s="155">
        <v>0</v>
      </c>
      <c r="AG89" s="155">
        <v>0</v>
      </c>
      <c r="AH89" s="155">
        <v>0</v>
      </c>
      <c r="AI89" s="155">
        <v>0</v>
      </c>
      <c r="AJ89" s="155">
        <v>0</v>
      </c>
      <c r="AK89" s="155">
        <v>0</v>
      </c>
      <c r="AL89" s="155">
        <v>0</v>
      </c>
      <c r="AM89" s="155">
        <v>0</v>
      </c>
      <c r="AN89" s="155">
        <v>0</v>
      </c>
      <c r="AO89" s="155">
        <v>0</v>
      </c>
      <c r="AP89" s="155">
        <v>0</v>
      </c>
    </row>
    <row r="90" spans="1:42" customFormat="1" ht="15.6" x14ac:dyDescent="0.3">
      <c r="A90" s="180" t="s">
        <v>677</v>
      </c>
      <c r="B90" s="179">
        <v>0</v>
      </c>
      <c r="C90" s="155">
        <v>0</v>
      </c>
      <c r="D90" s="155">
        <v>0</v>
      </c>
      <c r="E90" s="155">
        <v>0</v>
      </c>
      <c r="F90" s="155">
        <v>0</v>
      </c>
      <c r="G90" s="155">
        <v>0</v>
      </c>
      <c r="H90" s="155">
        <v>0</v>
      </c>
      <c r="I90" s="155">
        <v>0</v>
      </c>
      <c r="J90" s="155">
        <v>0</v>
      </c>
      <c r="K90" s="155">
        <v>0</v>
      </c>
      <c r="L90" s="155">
        <v>0</v>
      </c>
      <c r="M90" s="155">
        <v>0</v>
      </c>
      <c r="N90" s="155">
        <v>0</v>
      </c>
      <c r="O90" s="155">
        <v>0</v>
      </c>
      <c r="P90" s="155">
        <v>0</v>
      </c>
      <c r="Q90" s="155">
        <v>0</v>
      </c>
      <c r="R90" s="155">
        <v>0</v>
      </c>
      <c r="S90" s="155">
        <v>0</v>
      </c>
      <c r="T90" s="155">
        <v>0</v>
      </c>
      <c r="U90" s="155">
        <v>0</v>
      </c>
      <c r="V90" s="155">
        <v>0</v>
      </c>
      <c r="W90" s="155">
        <v>0</v>
      </c>
      <c r="X90" s="155">
        <v>0</v>
      </c>
      <c r="Y90" s="155">
        <v>0</v>
      </c>
      <c r="Z90" s="155">
        <v>0</v>
      </c>
      <c r="AA90" s="155">
        <v>0</v>
      </c>
      <c r="AB90" s="155">
        <v>0</v>
      </c>
      <c r="AC90" s="155">
        <v>0</v>
      </c>
      <c r="AD90" s="155">
        <v>0</v>
      </c>
      <c r="AE90" s="155">
        <v>0</v>
      </c>
      <c r="AF90" s="155">
        <v>0</v>
      </c>
      <c r="AG90" s="155">
        <v>0</v>
      </c>
      <c r="AH90" s="155">
        <v>0</v>
      </c>
      <c r="AI90" s="155">
        <v>0</v>
      </c>
      <c r="AJ90" s="155">
        <v>0</v>
      </c>
      <c r="AK90" s="155">
        <v>0</v>
      </c>
      <c r="AL90" s="155">
        <v>0</v>
      </c>
      <c r="AM90" s="155">
        <v>0</v>
      </c>
      <c r="AN90" s="155">
        <v>0</v>
      </c>
      <c r="AO90" s="155">
        <v>0</v>
      </c>
      <c r="AP90" s="155">
        <v>0</v>
      </c>
    </row>
    <row r="91" spans="1:42" customFormat="1" ht="15.6" x14ac:dyDescent="0.3">
      <c r="A91" s="180" t="s">
        <v>602</v>
      </c>
      <c r="B91" s="179">
        <v>1</v>
      </c>
      <c r="C91" s="155">
        <v>0</v>
      </c>
      <c r="D91" s="155">
        <v>0</v>
      </c>
      <c r="E91" s="155">
        <v>0</v>
      </c>
      <c r="F91" s="155">
        <v>0</v>
      </c>
      <c r="G91" s="155">
        <v>0</v>
      </c>
      <c r="H91" s="155">
        <v>1</v>
      </c>
      <c r="I91" s="155">
        <v>0</v>
      </c>
      <c r="J91" s="155">
        <v>0</v>
      </c>
      <c r="K91" s="155">
        <v>0</v>
      </c>
      <c r="L91" s="155">
        <v>0</v>
      </c>
      <c r="M91" s="155">
        <v>0</v>
      </c>
      <c r="N91" s="155">
        <v>0</v>
      </c>
      <c r="O91" s="155">
        <v>0</v>
      </c>
      <c r="P91" s="155">
        <v>0</v>
      </c>
      <c r="Q91" s="155">
        <v>0</v>
      </c>
      <c r="R91" s="155">
        <v>0</v>
      </c>
      <c r="S91" s="155">
        <v>0</v>
      </c>
      <c r="T91" s="155">
        <v>0</v>
      </c>
      <c r="U91" s="155">
        <v>0</v>
      </c>
      <c r="V91" s="155">
        <v>0</v>
      </c>
      <c r="W91" s="155">
        <v>0</v>
      </c>
      <c r="X91" s="155">
        <v>0</v>
      </c>
      <c r="Y91" s="155">
        <v>0</v>
      </c>
      <c r="Z91" s="155">
        <v>0</v>
      </c>
      <c r="AA91" s="155">
        <v>0</v>
      </c>
      <c r="AB91" s="155">
        <v>0</v>
      </c>
      <c r="AC91" s="155">
        <v>0</v>
      </c>
      <c r="AD91" s="155">
        <v>0</v>
      </c>
      <c r="AE91" s="155">
        <v>0</v>
      </c>
      <c r="AF91" s="155">
        <v>0</v>
      </c>
      <c r="AG91" s="155">
        <v>0</v>
      </c>
      <c r="AH91" s="155">
        <v>0</v>
      </c>
      <c r="AI91" s="155">
        <v>0</v>
      </c>
      <c r="AJ91" s="155">
        <v>0</v>
      </c>
      <c r="AK91" s="155">
        <v>0</v>
      </c>
      <c r="AL91" s="155">
        <v>0</v>
      </c>
      <c r="AM91" s="155">
        <v>0</v>
      </c>
      <c r="AN91" s="155">
        <v>0</v>
      </c>
      <c r="AO91" s="155">
        <v>0</v>
      </c>
      <c r="AP91" s="155">
        <v>0</v>
      </c>
    </row>
    <row r="92" spans="1:42" customFormat="1" ht="15.6" x14ac:dyDescent="0.3">
      <c r="A92" s="180" t="s">
        <v>678</v>
      </c>
      <c r="B92" s="179">
        <v>0</v>
      </c>
      <c r="C92" s="155">
        <v>0</v>
      </c>
      <c r="D92" s="155">
        <v>0</v>
      </c>
      <c r="E92" s="155">
        <v>0</v>
      </c>
      <c r="F92" s="155">
        <v>0</v>
      </c>
      <c r="G92" s="155">
        <v>0</v>
      </c>
      <c r="H92" s="155">
        <v>0</v>
      </c>
      <c r="I92" s="155">
        <v>0</v>
      </c>
      <c r="J92" s="155">
        <v>0</v>
      </c>
      <c r="K92" s="155">
        <v>0</v>
      </c>
      <c r="L92" s="155">
        <v>0</v>
      </c>
      <c r="M92" s="155">
        <v>0</v>
      </c>
      <c r="N92" s="155">
        <v>0</v>
      </c>
      <c r="O92" s="155">
        <v>0</v>
      </c>
      <c r="P92" s="155">
        <v>0</v>
      </c>
      <c r="Q92" s="155">
        <v>0</v>
      </c>
      <c r="R92" s="155">
        <v>0</v>
      </c>
      <c r="S92" s="155">
        <v>0</v>
      </c>
      <c r="T92" s="155">
        <v>0</v>
      </c>
      <c r="U92" s="155">
        <v>0</v>
      </c>
      <c r="V92" s="155">
        <v>0</v>
      </c>
      <c r="W92" s="155">
        <v>0</v>
      </c>
      <c r="X92" s="155">
        <v>0</v>
      </c>
      <c r="Y92" s="155">
        <v>0</v>
      </c>
      <c r="Z92" s="155">
        <v>0</v>
      </c>
      <c r="AA92" s="155">
        <v>0</v>
      </c>
      <c r="AB92" s="155">
        <v>0</v>
      </c>
      <c r="AC92" s="155">
        <v>0</v>
      </c>
      <c r="AD92" s="155">
        <v>0</v>
      </c>
      <c r="AE92" s="155">
        <v>0</v>
      </c>
      <c r="AF92" s="155">
        <v>0</v>
      </c>
      <c r="AG92" s="155">
        <v>0</v>
      </c>
      <c r="AH92" s="155">
        <v>0</v>
      </c>
      <c r="AI92" s="155">
        <v>0</v>
      </c>
      <c r="AJ92" s="155">
        <v>0</v>
      </c>
      <c r="AK92" s="155">
        <v>0</v>
      </c>
      <c r="AL92" s="155">
        <v>0</v>
      </c>
      <c r="AM92" s="155">
        <v>0</v>
      </c>
      <c r="AN92" s="155">
        <v>0</v>
      </c>
      <c r="AO92" s="155">
        <v>0</v>
      </c>
      <c r="AP92" s="155">
        <v>0</v>
      </c>
    </row>
    <row r="93" spans="1:42" customFormat="1" ht="15.6" x14ac:dyDescent="0.3">
      <c r="A93" s="180" t="s">
        <v>543</v>
      </c>
      <c r="B93" s="179">
        <v>0</v>
      </c>
      <c r="C93" s="155">
        <v>0</v>
      </c>
      <c r="D93" s="155">
        <v>0</v>
      </c>
      <c r="E93" s="155">
        <v>0</v>
      </c>
      <c r="F93" s="155">
        <v>0</v>
      </c>
      <c r="G93" s="155">
        <v>0</v>
      </c>
      <c r="H93" s="155">
        <v>0</v>
      </c>
      <c r="I93" s="155">
        <v>0</v>
      </c>
      <c r="J93" s="155">
        <v>0</v>
      </c>
      <c r="K93" s="155">
        <v>0</v>
      </c>
      <c r="L93" s="155">
        <v>0</v>
      </c>
      <c r="M93" s="155">
        <v>0</v>
      </c>
      <c r="N93" s="155">
        <v>0</v>
      </c>
      <c r="O93" s="155">
        <v>0</v>
      </c>
      <c r="P93" s="155">
        <v>0</v>
      </c>
      <c r="Q93" s="155">
        <v>0</v>
      </c>
      <c r="R93" s="155">
        <v>0</v>
      </c>
      <c r="S93" s="155">
        <v>0</v>
      </c>
      <c r="T93" s="155">
        <v>0</v>
      </c>
      <c r="U93" s="155">
        <v>0</v>
      </c>
      <c r="V93" s="155">
        <v>0</v>
      </c>
      <c r="W93" s="155">
        <v>0</v>
      </c>
      <c r="X93" s="155">
        <v>0</v>
      </c>
      <c r="Y93" s="155">
        <v>0</v>
      </c>
      <c r="Z93" s="155">
        <v>0</v>
      </c>
      <c r="AA93" s="155">
        <v>0</v>
      </c>
      <c r="AB93" s="155">
        <v>0</v>
      </c>
      <c r="AC93" s="155">
        <v>0</v>
      </c>
      <c r="AD93" s="155">
        <v>0</v>
      </c>
      <c r="AE93" s="155">
        <v>0</v>
      </c>
      <c r="AF93" s="155">
        <v>0</v>
      </c>
      <c r="AG93" s="155">
        <v>0</v>
      </c>
      <c r="AH93" s="155">
        <v>0</v>
      </c>
      <c r="AI93" s="155">
        <v>0</v>
      </c>
      <c r="AJ93" s="155">
        <v>0</v>
      </c>
      <c r="AK93" s="155">
        <v>0</v>
      </c>
      <c r="AL93" s="155">
        <v>0</v>
      </c>
      <c r="AM93" s="155">
        <v>0</v>
      </c>
      <c r="AN93" s="155">
        <v>0</v>
      </c>
      <c r="AO93" s="155">
        <v>0</v>
      </c>
      <c r="AP93" s="155">
        <v>0</v>
      </c>
    </row>
    <row r="94" spans="1:42" customFormat="1" ht="15.6" x14ac:dyDescent="0.3">
      <c r="A94" s="180" t="s">
        <v>581</v>
      </c>
      <c r="B94" s="179">
        <v>0</v>
      </c>
      <c r="C94" s="155">
        <v>0</v>
      </c>
      <c r="D94" s="155">
        <v>0</v>
      </c>
      <c r="E94" s="155">
        <v>0</v>
      </c>
      <c r="F94" s="155">
        <v>0</v>
      </c>
      <c r="G94" s="155">
        <v>0</v>
      </c>
      <c r="H94" s="155">
        <v>0</v>
      </c>
      <c r="I94" s="155">
        <v>0</v>
      </c>
      <c r="J94" s="155">
        <v>0</v>
      </c>
      <c r="K94" s="155">
        <v>0</v>
      </c>
      <c r="L94" s="155">
        <v>0</v>
      </c>
      <c r="M94" s="155">
        <v>0</v>
      </c>
      <c r="N94" s="155">
        <v>0</v>
      </c>
      <c r="O94" s="155">
        <v>0</v>
      </c>
      <c r="P94" s="155">
        <v>0</v>
      </c>
      <c r="Q94" s="155">
        <v>0</v>
      </c>
      <c r="R94" s="155">
        <v>0</v>
      </c>
      <c r="S94" s="155">
        <v>0</v>
      </c>
      <c r="T94" s="155">
        <v>0</v>
      </c>
      <c r="U94" s="155">
        <v>0</v>
      </c>
      <c r="V94" s="155">
        <v>0</v>
      </c>
      <c r="W94" s="155">
        <v>0</v>
      </c>
      <c r="X94" s="155">
        <v>0</v>
      </c>
      <c r="Y94" s="155">
        <v>0</v>
      </c>
      <c r="Z94" s="155">
        <v>0</v>
      </c>
      <c r="AA94" s="155">
        <v>0</v>
      </c>
      <c r="AB94" s="155">
        <v>0</v>
      </c>
      <c r="AC94" s="155">
        <v>0</v>
      </c>
      <c r="AD94" s="155">
        <v>0</v>
      </c>
      <c r="AE94" s="155">
        <v>0</v>
      </c>
      <c r="AF94" s="155">
        <v>0</v>
      </c>
      <c r="AG94" s="155">
        <v>0</v>
      </c>
      <c r="AH94" s="155">
        <v>0</v>
      </c>
      <c r="AI94" s="155">
        <v>0</v>
      </c>
      <c r="AJ94" s="155">
        <v>0</v>
      </c>
      <c r="AK94" s="155">
        <v>0</v>
      </c>
      <c r="AL94" s="155">
        <v>0</v>
      </c>
      <c r="AM94" s="155">
        <v>0</v>
      </c>
      <c r="AN94" s="155">
        <v>0</v>
      </c>
      <c r="AO94" s="155">
        <v>0</v>
      </c>
      <c r="AP94" s="155">
        <v>0</v>
      </c>
    </row>
    <row r="95" spans="1:42" customFormat="1" ht="15.6" x14ac:dyDescent="0.3">
      <c r="A95" s="180" t="s">
        <v>679</v>
      </c>
      <c r="B95" s="179">
        <v>0</v>
      </c>
      <c r="C95" s="155">
        <v>0</v>
      </c>
      <c r="D95" s="155">
        <v>0</v>
      </c>
      <c r="E95" s="155">
        <v>0</v>
      </c>
      <c r="F95" s="155">
        <v>0</v>
      </c>
      <c r="G95" s="155">
        <v>0</v>
      </c>
      <c r="H95" s="155">
        <v>0</v>
      </c>
      <c r="I95" s="155">
        <v>0</v>
      </c>
      <c r="J95" s="155">
        <v>0</v>
      </c>
      <c r="K95" s="155">
        <v>0</v>
      </c>
      <c r="L95" s="155">
        <v>0</v>
      </c>
      <c r="M95" s="155">
        <v>0</v>
      </c>
      <c r="N95" s="155">
        <v>0</v>
      </c>
      <c r="O95" s="155">
        <v>0</v>
      </c>
      <c r="P95" s="155">
        <v>0</v>
      </c>
      <c r="Q95" s="155">
        <v>0</v>
      </c>
      <c r="R95" s="155">
        <v>0</v>
      </c>
      <c r="S95" s="155">
        <v>0</v>
      </c>
      <c r="T95" s="155">
        <v>0</v>
      </c>
      <c r="U95" s="155">
        <v>0</v>
      </c>
      <c r="V95" s="155">
        <v>0</v>
      </c>
      <c r="W95" s="155">
        <v>0</v>
      </c>
      <c r="X95" s="155">
        <v>0</v>
      </c>
      <c r="Y95" s="155">
        <v>0</v>
      </c>
      <c r="Z95" s="155">
        <v>0</v>
      </c>
      <c r="AA95" s="155">
        <v>0</v>
      </c>
      <c r="AB95" s="155">
        <v>0</v>
      </c>
      <c r="AC95" s="155">
        <v>0</v>
      </c>
      <c r="AD95" s="155">
        <v>0</v>
      </c>
      <c r="AE95" s="155">
        <v>0</v>
      </c>
      <c r="AF95" s="155">
        <v>0</v>
      </c>
      <c r="AG95" s="155">
        <v>0</v>
      </c>
      <c r="AH95" s="155">
        <v>0</v>
      </c>
      <c r="AI95" s="155">
        <v>0</v>
      </c>
      <c r="AJ95" s="155">
        <v>0</v>
      </c>
      <c r="AK95" s="155">
        <v>0</v>
      </c>
      <c r="AL95" s="155">
        <v>0</v>
      </c>
      <c r="AM95" s="155">
        <v>0</v>
      </c>
      <c r="AN95" s="155">
        <v>0</v>
      </c>
      <c r="AO95" s="155">
        <v>0</v>
      </c>
      <c r="AP95" s="155">
        <v>0</v>
      </c>
    </row>
    <row r="96" spans="1:42" customFormat="1" ht="15.6" x14ac:dyDescent="0.3">
      <c r="A96" s="180" t="s">
        <v>470</v>
      </c>
      <c r="B96" s="179">
        <v>154</v>
      </c>
      <c r="C96" s="155">
        <v>1</v>
      </c>
      <c r="D96" s="155">
        <v>0</v>
      </c>
      <c r="E96" s="155">
        <v>0</v>
      </c>
      <c r="F96" s="155">
        <v>0</v>
      </c>
      <c r="G96" s="155">
        <v>1</v>
      </c>
      <c r="H96" s="155">
        <v>1</v>
      </c>
      <c r="I96" s="155">
        <v>0</v>
      </c>
      <c r="J96" s="155">
        <v>2</v>
      </c>
      <c r="K96" s="155">
        <v>0</v>
      </c>
      <c r="L96" s="155">
        <v>0</v>
      </c>
      <c r="M96" s="155">
        <v>0</v>
      </c>
      <c r="N96" s="155">
        <v>0</v>
      </c>
      <c r="O96" s="155">
        <v>0</v>
      </c>
      <c r="P96" s="155">
        <v>0</v>
      </c>
      <c r="Q96" s="155">
        <v>0</v>
      </c>
      <c r="R96" s="155">
        <v>0</v>
      </c>
      <c r="S96" s="155">
        <v>101</v>
      </c>
      <c r="T96" s="155">
        <v>1</v>
      </c>
      <c r="U96" s="155">
        <v>0</v>
      </c>
      <c r="V96" s="155">
        <v>0</v>
      </c>
      <c r="W96" s="155">
        <v>0</v>
      </c>
      <c r="X96" s="155">
        <v>0</v>
      </c>
      <c r="Y96" s="155">
        <v>0</v>
      </c>
      <c r="Z96" s="155">
        <v>1</v>
      </c>
      <c r="AA96" s="155">
        <v>0</v>
      </c>
      <c r="AB96" s="155">
        <v>0</v>
      </c>
      <c r="AC96" s="155">
        <v>7</v>
      </c>
      <c r="AD96" s="155">
        <v>0</v>
      </c>
      <c r="AE96" s="155">
        <v>1</v>
      </c>
      <c r="AF96" s="155">
        <v>0</v>
      </c>
      <c r="AG96" s="155">
        <v>17</v>
      </c>
      <c r="AH96" s="155">
        <v>3</v>
      </c>
      <c r="AI96" s="155">
        <v>1</v>
      </c>
      <c r="AJ96" s="155">
        <v>0</v>
      </c>
      <c r="AK96" s="155">
        <v>0</v>
      </c>
      <c r="AL96" s="155">
        <v>0</v>
      </c>
      <c r="AM96" s="155">
        <v>14</v>
      </c>
      <c r="AN96" s="155">
        <v>0</v>
      </c>
      <c r="AO96" s="155">
        <v>0</v>
      </c>
      <c r="AP96" s="155">
        <v>3</v>
      </c>
    </row>
    <row r="97" spans="1:42" customFormat="1" ht="15.6" x14ac:dyDescent="0.3">
      <c r="A97" s="180" t="s">
        <v>680</v>
      </c>
      <c r="B97" s="179">
        <v>1</v>
      </c>
      <c r="C97" s="155">
        <v>0</v>
      </c>
      <c r="D97" s="155">
        <v>0</v>
      </c>
      <c r="E97" s="155">
        <v>0</v>
      </c>
      <c r="F97" s="155">
        <v>0</v>
      </c>
      <c r="G97" s="155">
        <v>0</v>
      </c>
      <c r="H97" s="155">
        <v>0</v>
      </c>
      <c r="I97" s="155">
        <v>0</v>
      </c>
      <c r="J97" s="155">
        <v>0</v>
      </c>
      <c r="K97" s="155">
        <v>0</v>
      </c>
      <c r="L97" s="155">
        <v>0</v>
      </c>
      <c r="M97" s="155">
        <v>0</v>
      </c>
      <c r="N97" s="155">
        <v>0</v>
      </c>
      <c r="O97" s="155">
        <v>0</v>
      </c>
      <c r="P97" s="155">
        <v>0</v>
      </c>
      <c r="Q97" s="155">
        <v>0</v>
      </c>
      <c r="R97" s="155">
        <v>0</v>
      </c>
      <c r="S97" s="155">
        <v>1</v>
      </c>
      <c r="T97" s="155">
        <v>0</v>
      </c>
      <c r="U97" s="155">
        <v>0</v>
      </c>
      <c r="V97" s="155">
        <v>0</v>
      </c>
      <c r="W97" s="155">
        <v>0</v>
      </c>
      <c r="X97" s="155">
        <v>0</v>
      </c>
      <c r="Y97" s="155">
        <v>0</v>
      </c>
      <c r="Z97" s="155">
        <v>0</v>
      </c>
      <c r="AA97" s="155">
        <v>0</v>
      </c>
      <c r="AB97" s="155">
        <v>0</v>
      </c>
      <c r="AC97" s="155">
        <v>0</v>
      </c>
      <c r="AD97" s="155">
        <v>0</v>
      </c>
      <c r="AE97" s="155">
        <v>0</v>
      </c>
      <c r="AF97" s="155">
        <v>0</v>
      </c>
      <c r="AG97" s="155">
        <v>0</v>
      </c>
      <c r="AH97" s="155">
        <v>0</v>
      </c>
      <c r="AI97" s="155">
        <v>0</v>
      </c>
      <c r="AJ97" s="155">
        <v>0</v>
      </c>
      <c r="AK97" s="155">
        <v>0</v>
      </c>
      <c r="AL97" s="155">
        <v>0</v>
      </c>
      <c r="AM97" s="155">
        <v>0</v>
      </c>
      <c r="AN97" s="155">
        <v>0</v>
      </c>
      <c r="AO97" s="155">
        <v>0</v>
      </c>
      <c r="AP97" s="155">
        <v>0</v>
      </c>
    </row>
    <row r="98" spans="1:42" s="1" customFormat="1" ht="15.6" x14ac:dyDescent="0.3">
      <c r="A98" s="180" t="s">
        <v>681</v>
      </c>
      <c r="B98" s="179">
        <v>0</v>
      </c>
      <c r="C98" s="155">
        <v>0</v>
      </c>
      <c r="D98" s="155">
        <v>0</v>
      </c>
      <c r="E98" s="155">
        <v>0</v>
      </c>
      <c r="F98" s="155">
        <v>0</v>
      </c>
      <c r="G98" s="155">
        <v>0</v>
      </c>
      <c r="H98" s="155">
        <v>0</v>
      </c>
      <c r="I98" s="155">
        <v>0</v>
      </c>
      <c r="J98" s="155">
        <v>0</v>
      </c>
      <c r="K98" s="155">
        <v>0</v>
      </c>
      <c r="L98" s="155">
        <v>0</v>
      </c>
      <c r="M98" s="155">
        <v>0</v>
      </c>
      <c r="N98" s="155">
        <v>0</v>
      </c>
      <c r="O98" s="155">
        <v>0</v>
      </c>
      <c r="P98" s="155">
        <v>0</v>
      </c>
      <c r="Q98" s="155">
        <v>0</v>
      </c>
      <c r="R98" s="155">
        <v>0</v>
      </c>
      <c r="S98" s="155">
        <v>0</v>
      </c>
      <c r="T98" s="155">
        <v>0</v>
      </c>
      <c r="U98" s="155">
        <v>0</v>
      </c>
      <c r="V98" s="155">
        <v>0</v>
      </c>
      <c r="W98" s="155">
        <v>0</v>
      </c>
      <c r="X98" s="155">
        <v>0</v>
      </c>
      <c r="Y98" s="155">
        <v>0</v>
      </c>
      <c r="Z98" s="155">
        <v>0</v>
      </c>
      <c r="AA98" s="155">
        <v>0</v>
      </c>
      <c r="AB98" s="155">
        <v>0</v>
      </c>
      <c r="AC98" s="155">
        <v>0</v>
      </c>
      <c r="AD98" s="155">
        <v>0</v>
      </c>
      <c r="AE98" s="155">
        <v>0</v>
      </c>
      <c r="AF98" s="155">
        <v>0</v>
      </c>
      <c r="AG98" s="155">
        <v>0</v>
      </c>
      <c r="AH98" s="155">
        <v>0</v>
      </c>
      <c r="AI98" s="155">
        <v>0</v>
      </c>
      <c r="AJ98" s="155">
        <v>0</v>
      </c>
      <c r="AK98" s="155">
        <v>0</v>
      </c>
      <c r="AL98" s="155">
        <v>0</v>
      </c>
      <c r="AM98" s="155">
        <v>0</v>
      </c>
      <c r="AN98" s="155">
        <v>0</v>
      </c>
      <c r="AO98" s="155">
        <v>0</v>
      </c>
      <c r="AP98" s="155">
        <v>0</v>
      </c>
    </row>
    <row r="99" spans="1:42" customFormat="1" ht="15.6" x14ac:dyDescent="0.3">
      <c r="A99" s="180" t="s">
        <v>682</v>
      </c>
      <c r="B99" s="179">
        <v>0</v>
      </c>
      <c r="C99" s="155">
        <v>0</v>
      </c>
      <c r="D99" s="155">
        <v>0</v>
      </c>
      <c r="E99" s="155">
        <v>0</v>
      </c>
      <c r="F99" s="155">
        <v>0</v>
      </c>
      <c r="G99" s="155">
        <v>0</v>
      </c>
      <c r="H99" s="155">
        <v>0</v>
      </c>
      <c r="I99" s="155">
        <v>0</v>
      </c>
      <c r="J99" s="155">
        <v>0</v>
      </c>
      <c r="K99" s="155">
        <v>0</v>
      </c>
      <c r="L99" s="155">
        <v>0</v>
      </c>
      <c r="M99" s="155">
        <v>0</v>
      </c>
      <c r="N99" s="155">
        <v>0</v>
      </c>
      <c r="O99" s="155">
        <v>0</v>
      </c>
      <c r="P99" s="155">
        <v>0</v>
      </c>
      <c r="Q99" s="155">
        <v>0</v>
      </c>
      <c r="R99" s="155">
        <v>0</v>
      </c>
      <c r="S99" s="155">
        <v>0</v>
      </c>
      <c r="T99" s="155">
        <v>0</v>
      </c>
      <c r="U99" s="155">
        <v>0</v>
      </c>
      <c r="V99" s="155">
        <v>0</v>
      </c>
      <c r="W99" s="155">
        <v>0</v>
      </c>
      <c r="X99" s="155">
        <v>0</v>
      </c>
      <c r="Y99" s="155">
        <v>0</v>
      </c>
      <c r="Z99" s="155">
        <v>0</v>
      </c>
      <c r="AA99" s="155">
        <v>0</v>
      </c>
      <c r="AB99" s="155">
        <v>0</v>
      </c>
      <c r="AC99" s="155">
        <v>0</v>
      </c>
      <c r="AD99" s="155">
        <v>0</v>
      </c>
      <c r="AE99" s="155">
        <v>0</v>
      </c>
      <c r="AF99" s="155">
        <v>0</v>
      </c>
      <c r="AG99" s="155">
        <v>0</v>
      </c>
      <c r="AH99" s="155">
        <v>0</v>
      </c>
      <c r="AI99" s="155">
        <v>0</v>
      </c>
      <c r="AJ99" s="155">
        <v>0</v>
      </c>
      <c r="AK99" s="155">
        <v>0</v>
      </c>
      <c r="AL99" s="155">
        <v>0</v>
      </c>
      <c r="AM99" s="155">
        <v>0</v>
      </c>
      <c r="AN99" s="155">
        <v>0</v>
      </c>
      <c r="AO99" s="155">
        <v>0</v>
      </c>
      <c r="AP99" s="155">
        <v>0</v>
      </c>
    </row>
    <row r="100" spans="1:42" customFormat="1" ht="15.6" x14ac:dyDescent="0.3">
      <c r="A100" s="180" t="s">
        <v>539</v>
      </c>
      <c r="B100" s="179">
        <v>0</v>
      </c>
      <c r="C100" s="155">
        <v>0</v>
      </c>
      <c r="D100" s="155">
        <v>0</v>
      </c>
      <c r="E100" s="155">
        <v>0</v>
      </c>
      <c r="F100" s="155">
        <v>0</v>
      </c>
      <c r="G100" s="155">
        <v>0</v>
      </c>
      <c r="H100" s="155">
        <v>0</v>
      </c>
      <c r="I100" s="155">
        <v>0</v>
      </c>
      <c r="J100" s="155">
        <v>0</v>
      </c>
      <c r="K100" s="155">
        <v>0</v>
      </c>
      <c r="L100" s="155">
        <v>0</v>
      </c>
      <c r="M100" s="155">
        <v>0</v>
      </c>
      <c r="N100" s="155">
        <v>0</v>
      </c>
      <c r="O100" s="155">
        <v>0</v>
      </c>
      <c r="P100" s="155">
        <v>0</v>
      </c>
      <c r="Q100" s="155">
        <v>0</v>
      </c>
      <c r="R100" s="155">
        <v>0</v>
      </c>
      <c r="S100" s="155">
        <v>0</v>
      </c>
      <c r="T100" s="155">
        <v>0</v>
      </c>
      <c r="U100" s="155">
        <v>0</v>
      </c>
      <c r="V100" s="155">
        <v>0</v>
      </c>
      <c r="W100" s="155">
        <v>0</v>
      </c>
      <c r="X100" s="155">
        <v>0</v>
      </c>
      <c r="Y100" s="155">
        <v>0</v>
      </c>
      <c r="Z100" s="155">
        <v>0</v>
      </c>
      <c r="AA100" s="155">
        <v>0</v>
      </c>
      <c r="AB100" s="155">
        <v>0</v>
      </c>
      <c r="AC100" s="155">
        <v>0</v>
      </c>
      <c r="AD100" s="155">
        <v>0</v>
      </c>
      <c r="AE100" s="155">
        <v>0</v>
      </c>
      <c r="AF100" s="155">
        <v>0</v>
      </c>
      <c r="AG100" s="155">
        <v>0</v>
      </c>
      <c r="AH100" s="155">
        <v>0</v>
      </c>
      <c r="AI100" s="155">
        <v>0</v>
      </c>
      <c r="AJ100" s="155">
        <v>0</v>
      </c>
      <c r="AK100" s="155">
        <v>0</v>
      </c>
      <c r="AL100" s="155">
        <v>0</v>
      </c>
      <c r="AM100" s="155">
        <v>0</v>
      </c>
      <c r="AN100" s="155">
        <v>0</v>
      </c>
      <c r="AO100" s="155">
        <v>0</v>
      </c>
      <c r="AP100" s="155">
        <v>0</v>
      </c>
    </row>
    <row r="101" spans="1:42" customFormat="1" ht="15.6" x14ac:dyDescent="0.3">
      <c r="A101" s="180" t="s">
        <v>513</v>
      </c>
      <c r="B101" s="179">
        <v>5</v>
      </c>
      <c r="C101" s="155">
        <v>0</v>
      </c>
      <c r="D101" s="155">
        <v>0</v>
      </c>
      <c r="E101" s="155">
        <v>0</v>
      </c>
      <c r="F101" s="155">
        <v>0</v>
      </c>
      <c r="G101" s="155">
        <v>0</v>
      </c>
      <c r="H101" s="155">
        <v>1</v>
      </c>
      <c r="I101" s="155">
        <v>0</v>
      </c>
      <c r="J101" s="155">
        <v>0</v>
      </c>
      <c r="K101" s="155">
        <v>0</v>
      </c>
      <c r="L101" s="155">
        <v>0</v>
      </c>
      <c r="M101" s="155">
        <v>0</v>
      </c>
      <c r="N101" s="155">
        <v>0</v>
      </c>
      <c r="O101" s="155">
        <v>0</v>
      </c>
      <c r="P101" s="155">
        <v>0</v>
      </c>
      <c r="Q101" s="155">
        <v>0</v>
      </c>
      <c r="R101" s="155">
        <v>0</v>
      </c>
      <c r="S101" s="155">
        <v>1</v>
      </c>
      <c r="T101" s="155">
        <v>0</v>
      </c>
      <c r="U101" s="155">
        <v>0</v>
      </c>
      <c r="V101" s="155">
        <v>0</v>
      </c>
      <c r="W101" s="155">
        <v>0</v>
      </c>
      <c r="X101" s="155">
        <v>0</v>
      </c>
      <c r="Y101" s="155">
        <v>0</v>
      </c>
      <c r="Z101" s="155">
        <v>0</v>
      </c>
      <c r="AA101" s="155">
        <v>0</v>
      </c>
      <c r="AB101" s="155">
        <v>0</v>
      </c>
      <c r="AC101" s="155">
        <v>0</v>
      </c>
      <c r="AD101" s="155">
        <v>0</v>
      </c>
      <c r="AE101" s="155">
        <v>0</v>
      </c>
      <c r="AF101" s="155">
        <v>0</v>
      </c>
      <c r="AG101" s="155">
        <v>3</v>
      </c>
      <c r="AH101" s="155">
        <v>0</v>
      </c>
      <c r="AI101" s="155">
        <v>0</v>
      </c>
      <c r="AJ101" s="155">
        <v>0</v>
      </c>
      <c r="AK101" s="155">
        <v>0</v>
      </c>
      <c r="AL101" s="155">
        <v>0</v>
      </c>
      <c r="AM101" s="155">
        <v>0</v>
      </c>
      <c r="AN101" s="155">
        <v>0</v>
      </c>
      <c r="AO101" s="155">
        <v>0</v>
      </c>
      <c r="AP101" s="155">
        <v>0</v>
      </c>
    </row>
    <row r="102" spans="1:42" customFormat="1" ht="15.6" x14ac:dyDescent="0.3">
      <c r="A102" s="180" t="s">
        <v>303</v>
      </c>
      <c r="B102" s="179">
        <v>55</v>
      </c>
      <c r="C102" s="155">
        <v>0</v>
      </c>
      <c r="D102" s="155">
        <v>0</v>
      </c>
      <c r="E102" s="155">
        <v>0</v>
      </c>
      <c r="F102" s="155">
        <v>0</v>
      </c>
      <c r="G102" s="155">
        <v>0</v>
      </c>
      <c r="H102" s="155">
        <v>1</v>
      </c>
      <c r="I102" s="155">
        <v>0</v>
      </c>
      <c r="J102" s="155">
        <v>0</v>
      </c>
      <c r="K102" s="155">
        <v>0</v>
      </c>
      <c r="L102" s="155">
        <v>0</v>
      </c>
      <c r="M102" s="155">
        <v>0</v>
      </c>
      <c r="N102" s="155">
        <v>0</v>
      </c>
      <c r="O102" s="155">
        <v>0</v>
      </c>
      <c r="P102" s="155">
        <v>0</v>
      </c>
      <c r="Q102" s="155">
        <v>0</v>
      </c>
      <c r="R102" s="155">
        <v>0</v>
      </c>
      <c r="S102" s="155">
        <v>44</v>
      </c>
      <c r="T102" s="155">
        <v>0</v>
      </c>
      <c r="U102" s="155">
        <v>0</v>
      </c>
      <c r="V102" s="155">
        <v>0</v>
      </c>
      <c r="W102" s="155">
        <v>0</v>
      </c>
      <c r="X102" s="155">
        <v>0</v>
      </c>
      <c r="Y102" s="155">
        <v>0</v>
      </c>
      <c r="Z102" s="155">
        <v>0</v>
      </c>
      <c r="AA102" s="155">
        <v>1</v>
      </c>
      <c r="AB102" s="155">
        <v>0</v>
      </c>
      <c r="AC102" s="155">
        <v>1</v>
      </c>
      <c r="AD102" s="155">
        <v>0</v>
      </c>
      <c r="AE102" s="155">
        <v>1</v>
      </c>
      <c r="AF102" s="155">
        <v>0</v>
      </c>
      <c r="AG102" s="155">
        <v>3</v>
      </c>
      <c r="AH102" s="155">
        <v>0</v>
      </c>
      <c r="AI102" s="155">
        <v>0</v>
      </c>
      <c r="AJ102" s="155">
        <v>0</v>
      </c>
      <c r="AK102" s="155">
        <v>0</v>
      </c>
      <c r="AL102" s="155">
        <v>0</v>
      </c>
      <c r="AM102" s="155">
        <v>0</v>
      </c>
      <c r="AN102" s="155">
        <v>3</v>
      </c>
      <c r="AO102" s="155">
        <v>0</v>
      </c>
      <c r="AP102" s="155">
        <v>1</v>
      </c>
    </row>
    <row r="103" spans="1:42" s="1" customFormat="1" ht="15.6" x14ac:dyDescent="0.3">
      <c r="A103" s="180" t="s">
        <v>683</v>
      </c>
      <c r="B103" s="179">
        <v>0</v>
      </c>
      <c r="C103" s="155">
        <v>0</v>
      </c>
      <c r="D103" s="155">
        <v>0</v>
      </c>
      <c r="E103" s="155">
        <v>0</v>
      </c>
      <c r="F103" s="155">
        <v>0</v>
      </c>
      <c r="G103" s="155">
        <v>0</v>
      </c>
      <c r="H103" s="155">
        <v>0</v>
      </c>
      <c r="I103" s="155">
        <v>0</v>
      </c>
      <c r="J103" s="155">
        <v>0</v>
      </c>
      <c r="K103" s="155">
        <v>0</v>
      </c>
      <c r="L103" s="155">
        <v>0</v>
      </c>
      <c r="M103" s="155">
        <v>0</v>
      </c>
      <c r="N103" s="155">
        <v>0</v>
      </c>
      <c r="O103" s="155">
        <v>0</v>
      </c>
      <c r="P103" s="155">
        <v>0</v>
      </c>
      <c r="Q103" s="155">
        <v>0</v>
      </c>
      <c r="R103" s="155">
        <v>0</v>
      </c>
      <c r="S103" s="155">
        <v>0</v>
      </c>
      <c r="T103" s="155">
        <v>0</v>
      </c>
      <c r="U103" s="155">
        <v>0</v>
      </c>
      <c r="V103" s="155">
        <v>0</v>
      </c>
      <c r="W103" s="155">
        <v>0</v>
      </c>
      <c r="X103" s="155">
        <v>0</v>
      </c>
      <c r="Y103" s="155">
        <v>0</v>
      </c>
      <c r="Z103" s="155">
        <v>0</v>
      </c>
      <c r="AA103" s="155">
        <v>0</v>
      </c>
      <c r="AB103" s="155">
        <v>0</v>
      </c>
      <c r="AC103" s="155">
        <v>0</v>
      </c>
      <c r="AD103" s="155">
        <v>0</v>
      </c>
      <c r="AE103" s="155">
        <v>0</v>
      </c>
      <c r="AF103" s="155">
        <v>0</v>
      </c>
      <c r="AG103" s="155">
        <v>0</v>
      </c>
      <c r="AH103" s="155">
        <v>0</v>
      </c>
      <c r="AI103" s="155">
        <v>0</v>
      </c>
      <c r="AJ103" s="155">
        <v>0</v>
      </c>
      <c r="AK103" s="155">
        <v>0</v>
      </c>
      <c r="AL103" s="155">
        <v>0</v>
      </c>
      <c r="AM103" s="155">
        <v>0</v>
      </c>
      <c r="AN103" s="155">
        <v>0</v>
      </c>
      <c r="AO103" s="155">
        <v>0</v>
      </c>
      <c r="AP103" s="155">
        <v>0</v>
      </c>
    </row>
    <row r="104" spans="1:42" ht="15.6" x14ac:dyDescent="0.3">
      <c r="A104" s="180" t="s">
        <v>684</v>
      </c>
      <c r="B104" s="179">
        <v>0</v>
      </c>
      <c r="C104" s="155">
        <v>0</v>
      </c>
      <c r="D104" s="155">
        <v>0</v>
      </c>
      <c r="E104" s="155">
        <v>0</v>
      </c>
      <c r="F104" s="155">
        <v>0</v>
      </c>
      <c r="G104" s="155">
        <v>0</v>
      </c>
      <c r="H104" s="155">
        <v>0</v>
      </c>
      <c r="I104" s="155">
        <v>0</v>
      </c>
      <c r="J104" s="155">
        <v>0</v>
      </c>
      <c r="K104" s="155">
        <v>0</v>
      </c>
      <c r="L104" s="155">
        <v>0</v>
      </c>
      <c r="M104" s="155">
        <v>0</v>
      </c>
      <c r="N104" s="155">
        <v>0</v>
      </c>
      <c r="O104" s="155">
        <v>0</v>
      </c>
      <c r="P104" s="155">
        <v>0</v>
      </c>
      <c r="Q104" s="155">
        <v>0</v>
      </c>
      <c r="R104" s="155">
        <v>0</v>
      </c>
      <c r="S104" s="155">
        <v>0</v>
      </c>
      <c r="T104" s="155">
        <v>0</v>
      </c>
      <c r="U104" s="155">
        <v>0</v>
      </c>
      <c r="V104" s="155">
        <v>0</v>
      </c>
      <c r="W104" s="155">
        <v>0</v>
      </c>
      <c r="X104" s="155">
        <v>0</v>
      </c>
      <c r="Y104" s="155">
        <v>0</v>
      </c>
      <c r="Z104" s="155">
        <v>0</v>
      </c>
      <c r="AA104" s="155">
        <v>0</v>
      </c>
      <c r="AB104" s="155">
        <v>0</v>
      </c>
      <c r="AC104" s="155">
        <v>0</v>
      </c>
      <c r="AD104" s="155">
        <v>0</v>
      </c>
      <c r="AE104" s="155">
        <v>0</v>
      </c>
      <c r="AF104" s="155">
        <v>0</v>
      </c>
      <c r="AG104" s="155">
        <v>0</v>
      </c>
      <c r="AH104" s="155">
        <v>0</v>
      </c>
      <c r="AI104" s="155">
        <v>0</v>
      </c>
      <c r="AJ104" s="155">
        <v>0</v>
      </c>
      <c r="AK104" s="155">
        <v>0</v>
      </c>
      <c r="AL104" s="155">
        <v>0</v>
      </c>
      <c r="AM104" s="155">
        <v>0</v>
      </c>
      <c r="AN104" s="155">
        <v>0</v>
      </c>
      <c r="AO104" s="155">
        <v>0</v>
      </c>
      <c r="AP104" s="155">
        <v>0</v>
      </c>
    </row>
    <row r="105" spans="1:42" s="10" customFormat="1" ht="15.6" x14ac:dyDescent="0.3">
      <c r="A105" s="180" t="s">
        <v>685</v>
      </c>
      <c r="B105" s="179">
        <v>22</v>
      </c>
      <c r="C105" s="155">
        <v>0</v>
      </c>
      <c r="D105" s="155">
        <v>0</v>
      </c>
      <c r="E105" s="155">
        <v>3</v>
      </c>
      <c r="F105" s="155">
        <v>0</v>
      </c>
      <c r="G105" s="155">
        <v>0</v>
      </c>
      <c r="H105" s="155">
        <v>0</v>
      </c>
      <c r="I105" s="155">
        <v>0</v>
      </c>
      <c r="J105" s="155">
        <v>0</v>
      </c>
      <c r="K105" s="155">
        <v>0</v>
      </c>
      <c r="L105" s="155">
        <v>0</v>
      </c>
      <c r="M105" s="155">
        <v>0</v>
      </c>
      <c r="N105" s="155">
        <v>0</v>
      </c>
      <c r="O105" s="155">
        <v>0</v>
      </c>
      <c r="P105" s="155">
        <v>0</v>
      </c>
      <c r="Q105" s="155">
        <v>0</v>
      </c>
      <c r="R105" s="155">
        <v>0</v>
      </c>
      <c r="S105" s="155">
        <v>15</v>
      </c>
      <c r="T105" s="155">
        <v>1</v>
      </c>
      <c r="U105" s="155">
        <v>0</v>
      </c>
      <c r="V105" s="155">
        <v>0</v>
      </c>
      <c r="W105" s="155">
        <v>0</v>
      </c>
      <c r="X105" s="155">
        <v>0</v>
      </c>
      <c r="Y105" s="155">
        <v>0</v>
      </c>
      <c r="Z105" s="155">
        <v>0</v>
      </c>
      <c r="AA105" s="155">
        <v>0</v>
      </c>
      <c r="AB105" s="155">
        <v>0</v>
      </c>
      <c r="AC105" s="155">
        <v>0</v>
      </c>
      <c r="AD105" s="155">
        <v>0</v>
      </c>
      <c r="AE105" s="155">
        <v>0</v>
      </c>
      <c r="AF105" s="155">
        <v>0</v>
      </c>
      <c r="AG105" s="155">
        <v>2</v>
      </c>
      <c r="AH105" s="155">
        <v>1</v>
      </c>
      <c r="AI105" s="155">
        <v>0</v>
      </c>
      <c r="AJ105" s="155">
        <v>0</v>
      </c>
      <c r="AK105" s="155">
        <v>0</v>
      </c>
      <c r="AL105" s="155">
        <v>0</v>
      </c>
      <c r="AM105" s="155">
        <v>0</v>
      </c>
      <c r="AN105" s="155">
        <v>0</v>
      </c>
      <c r="AO105" s="155">
        <v>0</v>
      </c>
      <c r="AP105" s="155">
        <v>0</v>
      </c>
    </row>
    <row r="106" spans="1:42" ht="15.6" x14ac:dyDescent="0.3">
      <c r="A106" s="180" t="s">
        <v>686</v>
      </c>
      <c r="B106" s="179">
        <v>0</v>
      </c>
      <c r="C106" s="155">
        <v>0</v>
      </c>
      <c r="D106" s="155">
        <v>0</v>
      </c>
      <c r="E106" s="155">
        <v>0</v>
      </c>
      <c r="F106" s="155">
        <v>0</v>
      </c>
      <c r="G106" s="155">
        <v>0</v>
      </c>
      <c r="H106" s="155">
        <v>0</v>
      </c>
      <c r="I106" s="155">
        <v>0</v>
      </c>
      <c r="J106" s="155">
        <v>0</v>
      </c>
      <c r="K106" s="155">
        <v>0</v>
      </c>
      <c r="L106" s="155">
        <v>0</v>
      </c>
      <c r="M106" s="155">
        <v>0</v>
      </c>
      <c r="N106" s="155">
        <v>0</v>
      </c>
      <c r="O106" s="155">
        <v>0</v>
      </c>
      <c r="P106" s="155">
        <v>0</v>
      </c>
      <c r="Q106" s="155">
        <v>0</v>
      </c>
      <c r="R106" s="155">
        <v>0</v>
      </c>
      <c r="S106" s="155">
        <v>0</v>
      </c>
      <c r="T106" s="155">
        <v>0</v>
      </c>
      <c r="U106" s="155">
        <v>0</v>
      </c>
      <c r="V106" s="155">
        <v>0</v>
      </c>
      <c r="W106" s="155">
        <v>0</v>
      </c>
      <c r="X106" s="155">
        <v>0</v>
      </c>
      <c r="Y106" s="155">
        <v>0</v>
      </c>
      <c r="Z106" s="155">
        <v>0</v>
      </c>
      <c r="AA106" s="155">
        <v>0</v>
      </c>
      <c r="AB106" s="155">
        <v>0</v>
      </c>
      <c r="AC106" s="155">
        <v>0</v>
      </c>
      <c r="AD106" s="155">
        <v>0</v>
      </c>
      <c r="AE106" s="155">
        <v>0</v>
      </c>
      <c r="AF106" s="155">
        <v>0</v>
      </c>
      <c r="AG106" s="155">
        <v>0</v>
      </c>
      <c r="AH106" s="155">
        <v>0</v>
      </c>
      <c r="AI106" s="155">
        <v>0</v>
      </c>
      <c r="AJ106" s="155">
        <v>0</v>
      </c>
      <c r="AK106" s="155">
        <v>0</v>
      </c>
      <c r="AL106" s="155">
        <v>0</v>
      </c>
      <c r="AM106" s="155">
        <v>0</v>
      </c>
      <c r="AN106" s="155">
        <v>0</v>
      </c>
      <c r="AO106" s="155">
        <v>0</v>
      </c>
      <c r="AP106" s="155">
        <v>0</v>
      </c>
    </row>
    <row r="107" spans="1:42" customFormat="1" ht="15.6" x14ac:dyDescent="0.3">
      <c r="A107" s="180" t="s">
        <v>540</v>
      </c>
      <c r="B107" s="179">
        <v>0</v>
      </c>
      <c r="C107" s="155">
        <v>0</v>
      </c>
      <c r="D107" s="155">
        <v>0</v>
      </c>
      <c r="E107" s="155">
        <v>0</v>
      </c>
      <c r="F107" s="155">
        <v>0</v>
      </c>
      <c r="G107" s="155">
        <v>0</v>
      </c>
      <c r="H107" s="155">
        <v>0</v>
      </c>
      <c r="I107" s="155">
        <v>0</v>
      </c>
      <c r="J107" s="155">
        <v>0</v>
      </c>
      <c r="K107" s="155">
        <v>0</v>
      </c>
      <c r="L107" s="155">
        <v>0</v>
      </c>
      <c r="M107" s="155">
        <v>0</v>
      </c>
      <c r="N107" s="155">
        <v>0</v>
      </c>
      <c r="O107" s="155">
        <v>0</v>
      </c>
      <c r="P107" s="155">
        <v>0</v>
      </c>
      <c r="Q107" s="155">
        <v>0</v>
      </c>
      <c r="R107" s="155">
        <v>0</v>
      </c>
      <c r="S107" s="155">
        <v>0</v>
      </c>
      <c r="T107" s="155">
        <v>0</v>
      </c>
      <c r="U107" s="155">
        <v>0</v>
      </c>
      <c r="V107" s="155">
        <v>0</v>
      </c>
      <c r="W107" s="155">
        <v>0</v>
      </c>
      <c r="X107" s="155">
        <v>0</v>
      </c>
      <c r="Y107" s="155">
        <v>0</v>
      </c>
      <c r="Z107" s="155">
        <v>0</v>
      </c>
      <c r="AA107" s="155">
        <v>0</v>
      </c>
      <c r="AB107" s="155">
        <v>0</v>
      </c>
      <c r="AC107" s="155">
        <v>0</v>
      </c>
      <c r="AD107" s="155">
        <v>0</v>
      </c>
      <c r="AE107" s="155">
        <v>0</v>
      </c>
      <c r="AF107" s="155">
        <v>0</v>
      </c>
      <c r="AG107" s="155">
        <v>0</v>
      </c>
      <c r="AH107" s="155">
        <v>0</v>
      </c>
      <c r="AI107" s="155">
        <v>0</v>
      </c>
      <c r="AJ107" s="155">
        <v>0</v>
      </c>
      <c r="AK107" s="155">
        <v>0</v>
      </c>
      <c r="AL107" s="155">
        <v>0</v>
      </c>
      <c r="AM107" s="155">
        <v>0</v>
      </c>
      <c r="AN107" s="155">
        <v>0</v>
      </c>
      <c r="AO107" s="155">
        <v>0</v>
      </c>
      <c r="AP107" s="155">
        <v>0</v>
      </c>
    </row>
    <row r="108" spans="1:42" ht="15.6" x14ac:dyDescent="0.3">
      <c r="A108" s="180" t="s">
        <v>687</v>
      </c>
      <c r="B108" s="179">
        <v>0</v>
      </c>
      <c r="C108" s="155">
        <v>0</v>
      </c>
      <c r="D108" s="155">
        <v>0</v>
      </c>
      <c r="E108" s="155">
        <v>0</v>
      </c>
      <c r="F108" s="155">
        <v>0</v>
      </c>
      <c r="G108" s="155">
        <v>0</v>
      </c>
      <c r="H108" s="155">
        <v>0</v>
      </c>
      <c r="I108" s="155">
        <v>0</v>
      </c>
      <c r="J108" s="155">
        <v>0</v>
      </c>
      <c r="K108" s="155">
        <v>0</v>
      </c>
      <c r="L108" s="155">
        <v>0</v>
      </c>
      <c r="M108" s="155">
        <v>0</v>
      </c>
      <c r="N108" s="155">
        <v>0</v>
      </c>
      <c r="O108" s="155">
        <v>0</v>
      </c>
      <c r="P108" s="155">
        <v>0</v>
      </c>
      <c r="Q108" s="155">
        <v>0</v>
      </c>
      <c r="R108" s="155">
        <v>0</v>
      </c>
      <c r="S108" s="155">
        <v>0</v>
      </c>
      <c r="T108" s="155">
        <v>0</v>
      </c>
      <c r="U108" s="155">
        <v>0</v>
      </c>
      <c r="V108" s="155">
        <v>0</v>
      </c>
      <c r="W108" s="155">
        <v>0</v>
      </c>
      <c r="X108" s="155">
        <v>0</v>
      </c>
      <c r="Y108" s="155">
        <v>0</v>
      </c>
      <c r="Z108" s="155">
        <v>0</v>
      </c>
      <c r="AA108" s="155">
        <v>0</v>
      </c>
      <c r="AB108" s="155">
        <v>0</v>
      </c>
      <c r="AC108" s="155">
        <v>0</v>
      </c>
      <c r="AD108" s="155">
        <v>0</v>
      </c>
      <c r="AE108" s="155">
        <v>0</v>
      </c>
      <c r="AF108" s="155">
        <v>0</v>
      </c>
      <c r="AG108" s="155">
        <v>0</v>
      </c>
      <c r="AH108" s="155">
        <v>0</v>
      </c>
      <c r="AI108" s="155">
        <v>0</v>
      </c>
      <c r="AJ108" s="155">
        <v>0</v>
      </c>
      <c r="AK108" s="155">
        <v>0</v>
      </c>
      <c r="AL108" s="155">
        <v>0</v>
      </c>
      <c r="AM108" s="155">
        <v>0</v>
      </c>
      <c r="AN108" s="155">
        <v>0</v>
      </c>
      <c r="AO108" s="155">
        <v>0</v>
      </c>
      <c r="AP108" s="155">
        <v>0</v>
      </c>
    </row>
    <row r="109" spans="1:42" s="11" customFormat="1" ht="15.6" x14ac:dyDescent="0.3">
      <c r="A109" s="180" t="s">
        <v>688</v>
      </c>
      <c r="B109" s="179">
        <v>0</v>
      </c>
      <c r="C109" s="155">
        <v>0</v>
      </c>
      <c r="D109" s="155">
        <v>0</v>
      </c>
      <c r="E109" s="155">
        <v>0</v>
      </c>
      <c r="F109" s="155">
        <v>0</v>
      </c>
      <c r="G109" s="155">
        <v>0</v>
      </c>
      <c r="H109" s="155">
        <v>0</v>
      </c>
      <c r="I109" s="155">
        <v>0</v>
      </c>
      <c r="J109" s="155">
        <v>0</v>
      </c>
      <c r="K109" s="155">
        <v>0</v>
      </c>
      <c r="L109" s="155">
        <v>0</v>
      </c>
      <c r="M109" s="155">
        <v>0</v>
      </c>
      <c r="N109" s="155">
        <v>0</v>
      </c>
      <c r="O109" s="155">
        <v>0</v>
      </c>
      <c r="P109" s="155">
        <v>0</v>
      </c>
      <c r="Q109" s="155">
        <v>0</v>
      </c>
      <c r="R109" s="155">
        <v>0</v>
      </c>
      <c r="S109" s="155">
        <v>0</v>
      </c>
      <c r="T109" s="155">
        <v>0</v>
      </c>
      <c r="U109" s="155">
        <v>0</v>
      </c>
      <c r="V109" s="155">
        <v>0</v>
      </c>
      <c r="W109" s="155">
        <v>0</v>
      </c>
      <c r="X109" s="155">
        <v>0</v>
      </c>
      <c r="Y109" s="155">
        <v>0</v>
      </c>
      <c r="Z109" s="155">
        <v>0</v>
      </c>
      <c r="AA109" s="155">
        <v>0</v>
      </c>
      <c r="AB109" s="155">
        <v>0</v>
      </c>
      <c r="AC109" s="155">
        <v>0</v>
      </c>
      <c r="AD109" s="155">
        <v>0</v>
      </c>
      <c r="AE109" s="155">
        <v>0</v>
      </c>
      <c r="AF109" s="155">
        <v>0</v>
      </c>
      <c r="AG109" s="155">
        <v>0</v>
      </c>
      <c r="AH109" s="155">
        <v>0</v>
      </c>
      <c r="AI109" s="155">
        <v>0</v>
      </c>
      <c r="AJ109" s="155">
        <v>0</v>
      </c>
      <c r="AK109" s="155">
        <v>0</v>
      </c>
      <c r="AL109" s="155">
        <v>0</v>
      </c>
      <c r="AM109" s="155">
        <v>0</v>
      </c>
      <c r="AN109" s="155">
        <v>0</v>
      </c>
      <c r="AO109" s="155">
        <v>0</v>
      </c>
      <c r="AP109" s="155">
        <v>0</v>
      </c>
    </row>
    <row r="110" spans="1:42" s="9" customFormat="1" ht="15.6" x14ac:dyDescent="0.3">
      <c r="A110" s="180" t="s">
        <v>514</v>
      </c>
      <c r="B110" s="179">
        <v>1</v>
      </c>
      <c r="C110" s="155">
        <v>0</v>
      </c>
      <c r="D110" s="155">
        <v>0</v>
      </c>
      <c r="E110" s="155">
        <v>0</v>
      </c>
      <c r="F110" s="155">
        <v>0</v>
      </c>
      <c r="G110" s="155">
        <v>0</v>
      </c>
      <c r="H110" s="155">
        <v>0</v>
      </c>
      <c r="I110" s="155">
        <v>0</v>
      </c>
      <c r="J110" s="155">
        <v>0</v>
      </c>
      <c r="K110" s="155">
        <v>0</v>
      </c>
      <c r="L110" s="155">
        <v>0</v>
      </c>
      <c r="M110" s="155">
        <v>0</v>
      </c>
      <c r="N110" s="155">
        <v>0</v>
      </c>
      <c r="O110" s="155">
        <v>0</v>
      </c>
      <c r="P110" s="155">
        <v>0</v>
      </c>
      <c r="Q110" s="155">
        <v>0</v>
      </c>
      <c r="R110" s="155">
        <v>0</v>
      </c>
      <c r="S110" s="155">
        <v>0</v>
      </c>
      <c r="T110" s="155">
        <v>0</v>
      </c>
      <c r="U110" s="155">
        <v>0</v>
      </c>
      <c r="V110" s="155">
        <v>0</v>
      </c>
      <c r="W110" s="155">
        <v>0</v>
      </c>
      <c r="X110" s="155">
        <v>0</v>
      </c>
      <c r="Y110" s="155">
        <v>0</v>
      </c>
      <c r="Z110" s="155">
        <v>0</v>
      </c>
      <c r="AA110" s="155">
        <v>0</v>
      </c>
      <c r="AB110" s="155">
        <v>0</v>
      </c>
      <c r="AC110" s="155">
        <v>0</v>
      </c>
      <c r="AD110" s="155">
        <v>0</v>
      </c>
      <c r="AE110" s="155">
        <v>0</v>
      </c>
      <c r="AF110" s="155">
        <v>0</v>
      </c>
      <c r="AG110" s="155">
        <v>0</v>
      </c>
      <c r="AH110" s="155">
        <v>0</v>
      </c>
      <c r="AI110" s="155">
        <v>0</v>
      </c>
      <c r="AJ110" s="155">
        <v>1</v>
      </c>
      <c r="AK110" s="155">
        <v>0</v>
      </c>
      <c r="AL110" s="155">
        <v>0</v>
      </c>
      <c r="AM110" s="155">
        <v>0</v>
      </c>
      <c r="AN110" s="155">
        <v>0</v>
      </c>
      <c r="AO110" s="155">
        <v>0</v>
      </c>
      <c r="AP110" s="155">
        <v>0</v>
      </c>
    </row>
    <row r="111" spans="1:42" ht="15.6" x14ac:dyDescent="0.3">
      <c r="A111" s="180" t="s">
        <v>689</v>
      </c>
      <c r="B111" s="179">
        <v>0</v>
      </c>
      <c r="C111" s="155">
        <v>0</v>
      </c>
      <c r="D111" s="155">
        <v>0</v>
      </c>
      <c r="E111" s="155">
        <v>0</v>
      </c>
      <c r="F111" s="155">
        <v>0</v>
      </c>
      <c r="G111" s="155">
        <v>0</v>
      </c>
      <c r="H111" s="155">
        <v>0</v>
      </c>
      <c r="I111" s="155">
        <v>0</v>
      </c>
      <c r="J111" s="155">
        <v>0</v>
      </c>
      <c r="K111" s="155">
        <v>0</v>
      </c>
      <c r="L111" s="155">
        <v>0</v>
      </c>
      <c r="M111" s="155">
        <v>0</v>
      </c>
      <c r="N111" s="155">
        <v>0</v>
      </c>
      <c r="O111" s="155">
        <v>0</v>
      </c>
      <c r="P111" s="155">
        <v>0</v>
      </c>
      <c r="Q111" s="155">
        <v>0</v>
      </c>
      <c r="R111" s="155">
        <v>0</v>
      </c>
      <c r="S111" s="155">
        <v>0</v>
      </c>
      <c r="T111" s="155">
        <v>0</v>
      </c>
      <c r="U111" s="155">
        <v>0</v>
      </c>
      <c r="V111" s="155">
        <v>0</v>
      </c>
      <c r="W111" s="155">
        <v>0</v>
      </c>
      <c r="X111" s="155">
        <v>0</v>
      </c>
      <c r="Y111" s="155">
        <v>0</v>
      </c>
      <c r="Z111" s="155">
        <v>0</v>
      </c>
      <c r="AA111" s="155">
        <v>0</v>
      </c>
      <c r="AB111" s="155">
        <v>0</v>
      </c>
      <c r="AC111" s="155">
        <v>0</v>
      </c>
      <c r="AD111" s="155">
        <v>0</v>
      </c>
      <c r="AE111" s="155">
        <v>0</v>
      </c>
      <c r="AF111" s="155">
        <v>0</v>
      </c>
      <c r="AG111" s="155">
        <v>0</v>
      </c>
      <c r="AH111" s="155">
        <v>0</v>
      </c>
      <c r="AI111" s="155">
        <v>0</v>
      </c>
      <c r="AJ111" s="155">
        <v>0</v>
      </c>
      <c r="AK111" s="155">
        <v>0</v>
      </c>
      <c r="AL111" s="155">
        <v>0</v>
      </c>
      <c r="AM111" s="155">
        <v>0</v>
      </c>
      <c r="AN111" s="155">
        <v>0</v>
      </c>
      <c r="AO111" s="155">
        <v>0</v>
      </c>
      <c r="AP111" s="155">
        <v>0</v>
      </c>
    </row>
    <row r="112" spans="1:42" s="10" customFormat="1" ht="15.6" x14ac:dyDescent="0.3">
      <c r="A112" s="180" t="s">
        <v>690</v>
      </c>
      <c r="B112" s="179">
        <v>1</v>
      </c>
      <c r="C112" s="155">
        <v>0</v>
      </c>
      <c r="D112" s="155">
        <v>0</v>
      </c>
      <c r="E112" s="155">
        <v>0</v>
      </c>
      <c r="F112" s="155">
        <v>0</v>
      </c>
      <c r="G112" s="155">
        <v>0</v>
      </c>
      <c r="H112" s="155">
        <v>0</v>
      </c>
      <c r="I112" s="155">
        <v>0</v>
      </c>
      <c r="J112" s="155">
        <v>0</v>
      </c>
      <c r="K112" s="155">
        <v>0</v>
      </c>
      <c r="L112" s="155">
        <v>0</v>
      </c>
      <c r="M112" s="155">
        <v>0</v>
      </c>
      <c r="N112" s="155">
        <v>0</v>
      </c>
      <c r="O112" s="155">
        <v>0</v>
      </c>
      <c r="P112" s="155">
        <v>0</v>
      </c>
      <c r="Q112" s="155">
        <v>0</v>
      </c>
      <c r="R112" s="155">
        <v>0</v>
      </c>
      <c r="S112" s="155">
        <v>1</v>
      </c>
      <c r="T112" s="155">
        <v>0</v>
      </c>
      <c r="U112" s="155">
        <v>0</v>
      </c>
      <c r="V112" s="155">
        <v>0</v>
      </c>
      <c r="W112" s="155">
        <v>0</v>
      </c>
      <c r="X112" s="155">
        <v>0</v>
      </c>
      <c r="Y112" s="155">
        <v>0</v>
      </c>
      <c r="Z112" s="155">
        <v>0</v>
      </c>
      <c r="AA112" s="155">
        <v>0</v>
      </c>
      <c r="AB112" s="155">
        <v>0</v>
      </c>
      <c r="AC112" s="155">
        <v>0</v>
      </c>
      <c r="AD112" s="155">
        <v>0</v>
      </c>
      <c r="AE112" s="155">
        <v>0</v>
      </c>
      <c r="AF112" s="155">
        <v>0</v>
      </c>
      <c r="AG112" s="155">
        <v>0</v>
      </c>
      <c r="AH112" s="155">
        <v>0</v>
      </c>
      <c r="AI112" s="155">
        <v>0</v>
      </c>
      <c r="AJ112" s="155">
        <v>0</v>
      </c>
      <c r="AK112" s="155">
        <v>0</v>
      </c>
      <c r="AL112" s="155">
        <v>0</v>
      </c>
      <c r="AM112" s="155">
        <v>0</v>
      </c>
      <c r="AN112" s="155">
        <v>0</v>
      </c>
      <c r="AO112" s="155">
        <v>0</v>
      </c>
      <c r="AP112" s="155">
        <v>0</v>
      </c>
    </row>
    <row r="113" spans="1:42" ht="15.6" x14ac:dyDescent="0.3">
      <c r="A113" s="180" t="s">
        <v>614</v>
      </c>
      <c r="B113" s="179">
        <v>3</v>
      </c>
      <c r="C113" s="155">
        <v>0</v>
      </c>
      <c r="D113" s="155">
        <v>0</v>
      </c>
      <c r="E113" s="155">
        <v>0</v>
      </c>
      <c r="F113" s="155">
        <v>0</v>
      </c>
      <c r="G113" s="155">
        <v>0</v>
      </c>
      <c r="H113" s="155">
        <v>0</v>
      </c>
      <c r="I113" s="155">
        <v>0</v>
      </c>
      <c r="J113" s="155">
        <v>0</v>
      </c>
      <c r="K113" s="155">
        <v>0</v>
      </c>
      <c r="L113" s="155">
        <v>0</v>
      </c>
      <c r="M113" s="155">
        <v>0</v>
      </c>
      <c r="N113" s="155">
        <v>0</v>
      </c>
      <c r="O113" s="155">
        <v>0</v>
      </c>
      <c r="P113" s="155">
        <v>0</v>
      </c>
      <c r="Q113" s="155">
        <v>0</v>
      </c>
      <c r="R113" s="155">
        <v>0</v>
      </c>
      <c r="S113" s="155">
        <v>0</v>
      </c>
      <c r="T113" s="155">
        <v>0</v>
      </c>
      <c r="U113" s="155">
        <v>0</v>
      </c>
      <c r="V113" s="155">
        <v>0</v>
      </c>
      <c r="W113" s="155">
        <v>0</v>
      </c>
      <c r="X113" s="155">
        <v>0</v>
      </c>
      <c r="Y113" s="155">
        <v>0</v>
      </c>
      <c r="Z113" s="155">
        <v>0</v>
      </c>
      <c r="AA113" s="155">
        <v>0</v>
      </c>
      <c r="AB113" s="155">
        <v>0</v>
      </c>
      <c r="AC113" s="155">
        <v>2</v>
      </c>
      <c r="AD113" s="155">
        <v>0</v>
      </c>
      <c r="AE113" s="155">
        <v>0</v>
      </c>
      <c r="AF113" s="155">
        <v>0</v>
      </c>
      <c r="AG113" s="155">
        <v>0</v>
      </c>
      <c r="AH113" s="155">
        <v>1</v>
      </c>
      <c r="AI113" s="155">
        <v>0</v>
      </c>
      <c r="AJ113" s="155">
        <v>0</v>
      </c>
      <c r="AK113" s="155">
        <v>0</v>
      </c>
      <c r="AL113" s="155">
        <v>0</v>
      </c>
      <c r="AM113" s="155">
        <v>0</v>
      </c>
      <c r="AN113" s="155">
        <v>0</v>
      </c>
      <c r="AO113" s="155">
        <v>0</v>
      </c>
      <c r="AP113" s="155">
        <v>0</v>
      </c>
    </row>
    <row r="114" spans="1:42" ht="15.6" x14ac:dyDescent="0.3">
      <c r="A114" s="180" t="s">
        <v>691</v>
      </c>
      <c r="B114" s="179">
        <v>0</v>
      </c>
      <c r="C114" s="155">
        <v>0</v>
      </c>
      <c r="D114" s="155">
        <v>0</v>
      </c>
      <c r="E114" s="155">
        <v>0</v>
      </c>
      <c r="F114" s="155">
        <v>0</v>
      </c>
      <c r="G114" s="155">
        <v>0</v>
      </c>
      <c r="H114" s="155">
        <v>0</v>
      </c>
      <c r="I114" s="155">
        <v>0</v>
      </c>
      <c r="J114" s="155">
        <v>0</v>
      </c>
      <c r="K114" s="155">
        <v>0</v>
      </c>
      <c r="L114" s="155">
        <v>0</v>
      </c>
      <c r="M114" s="155">
        <v>0</v>
      </c>
      <c r="N114" s="155">
        <v>0</v>
      </c>
      <c r="O114" s="155">
        <v>0</v>
      </c>
      <c r="P114" s="155">
        <v>0</v>
      </c>
      <c r="Q114" s="155">
        <v>0</v>
      </c>
      <c r="R114" s="155">
        <v>0</v>
      </c>
      <c r="S114" s="155">
        <v>0</v>
      </c>
      <c r="T114" s="155">
        <v>0</v>
      </c>
      <c r="U114" s="155">
        <v>0</v>
      </c>
      <c r="V114" s="155">
        <v>0</v>
      </c>
      <c r="W114" s="155">
        <v>0</v>
      </c>
      <c r="X114" s="155">
        <v>0</v>
      </c>
      <c r="Y114" s="155">
        <v>0</v>
      </c>
      <c r="Z114" s="155">
        <v>0</v>
      </c>
      <c r="AA114" s="155">
        <v>0</v>
      </c>
      <c r="AB114" s="155">
        <v>0</v>
      </c>
      <c r="AC114" s="155">
        <v>0</v>
      </c>
      <c r="AD114" s="155">
        <v>0</v>
      </c>
      <c r="AE114" s="155">
        <v>0</v>
      </c>
      <c r="AF114" s="155">
        <v>0</v>
      </c>
      <c r="AG114" s="155">
        <v>0</v>
      </c>
      <c r="AH114" s="155">
        <v>0</v>
      </c>
      <c r="AI114" s="155">
        <v>0</v>
      </c>
      <c r="AJ114" s="155">
        <v>0</v>
      </c>
      <c r="AK114" s="155">
        <v>0</v>
      </c>
      <c r="AL114" s="155">
        <v>0</v>
      </c>
      <c r="AM114" s="155">
        <v>0</v>
      </c>
      <c r="AN114" s="155">
        <v>0</v>
      </c>
      <c r="AO114" s="155">
        <v>0</v>
      </c>
      <c r="AP114" s="155">
        <v>0</v>
      </c>
    </row>
    <row r="115" spans="1:42" ht="15.6" x14ac:dyDescent="0.3">
      <c r="A115" s="180" t="s">
        <v>582</v>
      </c>
      <c r="B115" s="179">
        <v>0</v>
      </c>
      <c r="C115" s="155">
        <v>0</v>
      </c>
      <c r="D115" s="155">
        <v>0</v>
      </c>
      <c r="E115" s="155">
        <v>0</v>
      </c>
      <c r="F115" s="155">
        <v>0</v>
      </c>
      <c r="G115" s="155">
        <v>0</v>
      </c>
      <c r="H115" s="155">
        <v>0</v>
      </c>
      <c r="I115" s="155">
        <v>0</v>
      </c>
      <c r="J115" s="155">
        <v>0</v>
      </c>
      <c r="K115" s="155">
        <v>0</v>
      </c>
      <c r="L115" s="155">
        <v>0</v>
      </c>
      <c r="M115" s="155">
        <v>0</v>
      </c>
      <c r="N115" s="155">
        <v>0</v>
      </c>
      <c r="O115" s="155">
        <v>0</v>
      </c>
      <c r="P115" s="155">
        <v>0</v>
      </c>
      <c r="Q115" s="155">
        <v>0</v>
      </c>
      <c r="R115" s="155">
        <v>0</v>
      </c>
      <c r="S115" s="155">
        <v>0</v>
      </c>
      <c r="T115" s="155">
        <v>0</v>
      </c>
      <c r="U115" s="155">
        <v>0</v>
      </c>
      <c r="V115" s="155">
        <v>0</v>
      </c>
      <c r="W115" s="155">
        <v>0</v>
      </c>
      <c r="X115" s="155">
        <v>0</v>
      </c>
      <c r="Y115" s="155">
        <v>0</v>
      </c>
      <c r="Z115" s="155">
        <v>0</v>
      </c>
      <c r="AA115" s="155">
        <v>0</v>
      </c>
      <c r="AB115" s="155">
        <v>0</v>
      </c>
      <c r="AC115" s="155">
        <v>0</v>
      </c>
      <c r="AD115" s="155">
        <v>0</v>
      </c>
      <c r="AE115" s="155">
        <v>0</v>
      </c>
      <c r="AF115" s="155">
        <v>0</v>
      </c>
      <c r="AG115" s="155">
        <v>0</v>
      </c>
      <c r="AH115" s="155">
        <v>0</v>
      </c>
      <c r="AI115" s="155">
        <v>0</v>
      </c>
      <c r="AJ115" s="155">
        <v>0</v>
      </c>
      <c r="AK115" s="155">
        <v>0</v>
      </c>
      <c r="AL115" s="155">
        <v>0</v>
      </c>
      <c r="AM115" s="155">
        <v>0</v>
      </c>
      <c r="AN115" s="155">
        <v>0</v>
      </c>
      <c r="AO115" s="155">
        <v>0</v>
      </c>
      <c r="AP115" s="155">
        <v>0</v>
      </c>
    </row>
    <row r="116" spans="1:42" ht="15.6" x14ac:dyDescent="0.3">
      <c r="A116" s="180" t="s">
        <v>692</v>
      </c>
      <c r="B116" s="179">
        <v>1</v>
      </c>
      <c r="C116" s="155">
        <v>0</v>
      </c>
      <c r="D116" s="155">
        <v>0</v>
      </c>
      <c r="E116" s="155">
        <v>0</v>
      </c>
      <c r="F116" s="155">
        <v>0</v>
      </c>
      <c r="G116" s="155">
        <v>0</v>
      </c>
      <c r="H116" s="155">
        <v>0</v>
      </c>
      <c r="I116" s="155">
        <v>0</v>
      </c>
      <c r="J116" s="155">
        <v>0</v>
      </c>
      <c r="K116" s="155">
        <v>0</v>
      </c>
      <c r="L116" s="155">
        <v>0</v>
      </c>
      <c r="M116" s="155">
        <v>0</v>
      </c>
      <c r="N116" s="155">
        <v>0</v>
      </c>
      <c r="O116" s="155">
        <v>0</v>
      </c>
      <c r="P116" s="155">
        <v>0</v>
      </c>
      <c r="Q116" s="155">
        <v>0</v>
      </c>
      <c r="R116" s="155">
        <v>0</v>
      </c>
      <c r="S116" s="155">
        <v>1</v>
      </c>
      <c r="T116" s="155">
        <v>0</v>
      </c>
      <c r="U116" s="155">
        <v>0</v>
      </c>
      <c r="V116" s="155">
        <v>0</v>
      </c>
      <c r="W116" s="155">
        <v>0</v>
      </c>
      <c r="X116" s="155">
        <v>0</v>
      </c>
      <c r="Y116" s="155">
        <v>0</v>
      </c>
      <c r="Z116" s="155">
        <v>0</v>
      </c>
      <c r="AA116" s="155">
        <v>0</v>
      </c>
      <c r="AB116" s="155">
        <v>0</v>
      </c>
      <c r="AC116" s="155">
        <v>0</v>
      </c>
      <c r="AD116" s="155">
        <v>0</v>
      </c>
      <c r="AE116" s="155">
        <v>0</v>
      </c>
      <c r="AF116" s="155">
        <v>0</v>
      </c>
      <c r="AG116" s="155">
        <v>0</v>
      </c>
      <c r="AH116" s="155">
        <v>0</v>
      </c>
      <c r="AI116" s="155">
        <v>0</v>
      </c>
      <c r="AJ116" s="155">
        <v>0</v>
      </c>
      <c r="AK116" s="155">
        <v>0</v>
      </c>
      <c r="AL116" s="155">
        <v>0</v>
      </c>
      <c r="AM116" s="155">
        <v>0</v>
      </c>
      <c r="AN116" s="155">
        <v>0</v>
      </c>
      <c r="AO116" s="155">
        <v>0</v>
      </c>
      <c r="AP116" s="155">
        <v>0</v>
      </c>
    </row>
    <row r="117" spans="1:42" ht="15.6" x14ac:dyDescent="0.3">
      <c r="A117" s="180" t="s">
        <v>604</v>
      </c>
      <c r="B117" s="179">
        <v>0</v>
      </c>
      <c r="C117" s="155">
        <v>0</v>
      </c>
      <c r="D117" s="155">
        <v>0</v>
      </c>
      <c r="E117" s="155">
        <v>0</v>
      </c>
      <c r="F117" s="155">
        <v>0</v>
      </c>
      <c r="G117" s="155">
        <v>0</v>
      </c>
      <c r="H117" s="155">
        <v>0</v>
      </c>
      <c r="I117" s="155">
        <v>0</v>
      </c>
      <c r="J117" s="155">
        <v>0</v>
      </c>
      <c r="K117" s="155">
        <v>0</v>
      </c>
      <c r="L117" s="155">
        <v>0</v>
      </c>
      <c r="M117" s="155">
        <v>0</v>
      </c>
      <c r="N117" s="155">
        <v>0</v>
      </c>
      <c r="O117" s="155">
        <v>0</v>
      </c>
      <c r="P117" s="155">
        <v>0</v>
      </c>
      <c r="Q117" s="155">
        <v>0</v>
      </c>
      <c r="R117" s="155">
        <v>0</v>
      </c>
      <c r="S117" s="155">
        <v>0</v>
      </c>
      <c r="T117" s="155">
        <v>0</v>
      </c>
      <c r="U117" s="155">
        <v>0</v>
      </c>
      <c r="V117" s="155">
        <v>0</v>
      </c>
      <c r="W117" s="155">
        <v>0</v>
      </c>
      <c r="X117" s="155">
        <v>0</v>
      </c>
      <c r="Y117" s="155">
        <v>0</v>
      </c>
      <c r="Z117" s="155">
        <v>0</v>
      </c>
      <c r="AA117" s="155">
        <v>0</v>
      </c>
      <c r="AB117" s="155">
        <v>0</v>
      </c>
      <c r="AC117" s="155">
        <v>0</v>
      </c>
      <c r="AD117" s="155">
        <v>0</v>
      </c>
      <c r="AE117" s="155">
        <v>0</v>
      </c>
      <c r="AF117" s="155">
        <v>0</v>
      </c>
      <c r="AG117" s="155">
        <v>0</v>
      </c>
      <c r="AH117" s="155">
        <v>0</v>
      </c>
      <c r="AI117" s="155">
        <v>0</v>
      </c>
      <c r="AJ117" s="155">
        <v>0</v>
      </c>
      <c r="AK117" s="155">
        <v>0</v>
      </c>
      <c r="AL117" s="155">
        <v>0</v>
      </c>
      <c r="AM117" s="155">
        <v>0</v>
      </c>
      <c r="AN117" s="155">
        <v>0</v>
      </c>
      <c r="AO117" s="155">
        <v>0</v>
      </c>
      <c r="AP117" s="155">
        <v>0</v>
      </c>
    </row>
    <row r="118" spans="1:42" ht="15.6" x14ac:dyDescent="0.3">
      <c r="A118" s="180" t="s">
        <v>693</v>
      </c>
      <c r="B118" s="179">
        <v>1</v>
      </c>
      <c r="C118" s="155">
        <v>0</v>
      </c>
      <c r="D118" s="155">
        <v>0</v>
      </c>
      <c r="E118" s="155">
        <v>0</v>
      </c>
      <c r="F118" s="155">
        <v>0</v>
      </c>
      <c r="G118" s="155">
        <v>0</v>
      </c>
      <c r="H118" s="155">
        <v>0</v>
      </c>
      <c r="I118" s="155">
        <v>0</v>
      </c>
      <c r="J118" s="155">
        <v>0</v>
      </c>
      <c r="K118" s="155">
        <v>0</v>
      </c>
      <c r="L118" s="155">
        <v>0</v>
      </c>
      <c r="M118" s="155">
        <v>0</v>
      </c>
      <c r="N118" s="155">
        <v>0</v>
      </c>
      <c r="O118" s="155">
        <v>0</v>
      </c>
      <c r="P118" s="155">
        <v>0</v>
      </c>
      <c r="Q118" s="155">
        <v>0</v>
      </c>
      <c r="R118" s="155">
        <v>0</v>
      </c>
      <c r="S118" s="155">
        <v>1</v>
      </c>
      <c r="T118" s="155">
        <v>0</v>
      </c>
      <c r="U118" s="155">
        <v>0</v>
      </c>
      <c r="V118" s="155">
        <v>0</v>
      </c>
      <c r="W118" s="155">
        <v>0</v>
      </c>
      <c r="X118" s="155">
        <v>0</v>
      </c>
      <c r="Y118" s="155">
        <v>0</v>
      </c>
      <c r="Z118" s="155">
        <v>0</v>
      </c>
      <c r="AA118" s="155">
        <v>0</v>
      </c>
      <c r="AB118" s="155">
        <v>0</v>
      </c>
      <c r="AC118" s="155">
        <v>0</v>
      </c>
      <c r="AD118" s="155">
        <v>0</v>
      </c>
      <c r="AE118" s="155">
        <v>0</v>
      </c>
      <c r="AF118" s="155">
        <v>0</v>
      </c>
      <c r="AG118" s="155">
        <v>0</v>
      </c>
      <c r="AH118" s="155">
        <v>0</v>
      </c>
      <c r="AI118" s="155">
        <v>0</v>
      </c>
      <c r="AJ118" s="155">
        <v>0</v>
      </c>
      <c r="AK118" s="155">
        <v>0</v>
      </c>
      <c r="AL118" s="155">
        <v>0</v>
      </c>
      <c r="AM118" s="155">
        <v>0</v>
      </c>
      <c r="AN118" s="155">
        <v>0</v>
      </c>
      <c r="AO118" s="155">
        <v>0</v>
      </c>
      <c r="AP118" s="155">
        <v>0</v>
      </c>
    </row>
    <row r="119" spans="1:42" ht="15.6" x14ac:dyDescent="0.3">
      <c r="A119" s="180" t="s">
        <v>694</v>
      </c>
      <c r="B119" s="179">
        <v>0</v>
      </c>
      <c r="C119" s="155">
        <v>0</v>
      </c>
      <c r="D119" s="155">
        <v>0</v>
      </c>
      <c r="E119" s="155">
        <v>0</v>
      </c>
      <c r="F119" s="155">
        <v>0</v>
      </c>
      <c r="G119" s="155">
        <v>0</v>
      </c>
      <c r="H119" s="155">
        <v>0</v>
      </c>
      <c r="I119" s="155">
        <v>0</v>
      </c>
      <c r="J119" s="155">
        <v>0</v>
      </c>
      <c r="K119" s="155">
        <v>0</v>
      </c>
      <c r="L119" s="155">
        <v>0</v>
      </c>
      <c r="M119" s="155">
        <v>0</v>
      </c>
      <c r="N119" s="155">
        <v>0</v>
      </c>
      <c r="O119" s="155">
        <v>0</v>
      </c>
      <c r="P119" s="155">
        <v>0</v>
      </c>
      <c r="Q119" s="155">
        <v>0</v>
      </c>
      <c r="R119" s="155">
        <v>0</v>
      </c>
      <c r="S119" s="155">
        <v>0</v>
      </c>
      <c r="T119" s="155">
        <v>0</v>
      </c>
      <c r="U119" s="155">
        <v>0</v>
      </c>
      <c r="V119" s="155">
        <v>0</v>
      </c>
      <c r="W119" s="155">
        <v>0</v>
      </c>
      <c r="X119" s="155">
        <v>0</v>
      </c>
      <c r="Y119" s="155">
        <v>0</v>
      </c>
      <c r="Z119" s="155">
        <v>0</v>
      </c>
      <c r="AA119" s="155">
        <v>0</v>
      </c>
      <c r="AB119" s="155">
        <v>0</v>
      </c>
      <c r="AC119" s="155">
        <v>0</v>
      </c>
      <c r="AD119" s="155">
        <v>0</v>
      </c>
      <c r="AE119" s="155">
        <v>0</v>
      </c>
      <c r="AF119" s="155">
        <v>0</v>
      </c>
      <c r="AG119" s="155">
        <v>0</v>
      </c>
      <c r="AH119" s="155">
        <v>0</v>
      </c>
      <c r="AI119" s="155">
        <v>0</v>
      </c>
      <c r="AJ119" s="155">
        <v>0</v>
      </c>
      <c r="AK119" s="155">
        <v>0</v>
      </c>
      <c r="AL119" s="155">
        <v>0</v>
      </c>
      <c r="AM119" s="155">
        <v>0</v>
      </c>
      <c r="AN119" s="155">
        <v>0</v>
      </c>
      <c r="AO119" s="155">
        <v>0</v>
      </c>
      <c r="AP119" s="155">
        <v>0</v>
      </c>
    </row>
    <row r="120" spans="1:42" ht="15.6" x14ac:dyDescent="0.3">
      <c r="A120" s="180" t="s">
        <v>616</v>
      </c>
      <c r="B120" s="179">
        <v>0</v>
      </c>
      <c r="C120" s="155">
        <v>0</v>
      </c>
      <c r="D120" s="155">
        <v>0</v>
      </c>
      <c r="E120" s="155">
        <v>0</v>
      </c>
      <c r="F120" s="155">
        <v>0</v>
      </c>
      <c r="G120" s="155">
        <v>0</v>
      </c>
      <c r="H120" s="155">
        <v>0</v>
      </c>
      <c r="I120" s="155">
        <v>0</v>
      </c>
      <c r="J120" s="155">
        <v>0</v>
      </c>
      <c r="K120" s="155">
        <v>0</v>
      </c>
      <c r="L120" s="155">
        <v>0</v>
      </c>
      <c r="M120" s="155">
        <v>0</v>
      </c>
      <c r="N120" s="155">
        <v>0</v>
      </c>
      <c r="O120" s="155">
        <v>0</v>
      </c>
      <c r="P120" s="155">
        <v>0</v>
      </c>
      <c r="Q120" s="155">
        <v>0</v>
      </c>
      <c r="R120" s="155">
        <v>0</v>
      </c>
      <c r="S120" s="155">
        <v>0</v>
      </c>
      <c r="T120" s="155">
        <v>0</v>
      </c>
      <c r="U120" s="155">
        <v>0</v>
      </c>
      <c r="V120" s="155">
        <v>0</v>
      </c>
      <c r="W120" s="155">
        <v>0</v>
      </c>
      <c r="X120" s="155">
        <v>0</v>
      </c>
      <c r="Y120" s="155">
        <v>0</v>
      </c>
      <c r="Z120" s="155">
        <v>0</v>
      </c>
      <c r="AA120" s="155">
        <v>0</v>
      </c>
      <c r="AB120" s="155">
        <v>0</v>
      </c>
      <c r="AC120" s="155">
        <v>0</v>
      </c>
      <c r="AD120" s="155">
        <v>0</v>
      </c>
      <c r="AE120" s="155">
        <v>0</v>
      </c>
      <c r="AF120" s="155">
        <v>0</v>
      </c>
      <c r="AG120" s="155">
        <v>0</v>
      </c>
      <c r="AH120" s="155">
        <v>0</v>
      </c>
      <c r="AI120" s="155">
        <v>0</v>
      </c>
      <c r="AJ120" s="155">
        <v>0</v>
      </c>
      <c r="AK120" s="155">
        <v>0</v>
      </c>
      <c r="AL120" s="155">
        <v>0</v>
      </c>
      <c r="AM120" s="155">
        <v>0</v>
      </c>
      <c r="AN120" s="155">
        <v>0</v>
      </c>
      <c r="AO120" s="155">
        <v>0</v>
      </c>
      <c r="AP120" s="155">
        <v>0</v>
      </c>
    </row>
    <row r="121" spans="1:42" ht="15.6" x14ac:dyDescent="0.3">
      <c r="A121" s="180" t="s">
        <v>695</v>
      </c>
      <c r="B121" s="179">
        <v>6</v>
      </c>
      <c r="C121" s="155">
        <v>0</v>
      </c>
      <c r="D121" s="155">
        <v>0</v>
      </c>
      <c r="E121" s="155">
        <v>0</v>
      </c>
      <c r="F121" s="155">
        <v>0</v>
      </c>
      <c r="G121" s="155">
        <v>0</v>
      </c>
      <c r="H121" s="155">
        <v>0</v>
      </c>
      <c r="I121" s="155">
        <v>0</v>
      </c>
      <c r="J121" s="155">
        <v>0</v>
      </c>
      <c r="K121" s="155">
        <v>0</v>
      </c>
      <c r="L121" s="155">
        <v>0</v>
      </c>
      <c r="M121" s="155">
        <v>0</v>
      </c>
      <c r="N121" s="155">
        <v>0</v>
      </c>
      <c r="O121" s="155">
        <v>0</v>
      </c>
      <c r="P121" s="155">
        <v>0</v>
      </c>
      <c r="Q121" s="155">
        <v>0</v>
      </c>
      <c r="R121" s="155">
        <v>0</v>
      </c>
      <c r="S121" s="155">
        <v>2</v>
      </c>
      <c r="T121" s="155">
        <v>0</v>
      </c>
      <c r="U121" s="155">
        <v>0</v>
      </c>
      <c r="V121" s="155">
        <v>0</v>
      </c>
      <c r="W121" s="155">
        <v>0</v>
      </c>
      <c r="X121" s="155">
        <v>0</v>
      </c>
      <c r="Y121" s="155">
        <v>0</v>
      </c>
      <c r="Z121" s="155">
        <v>0</v>
      </c>
      <c r="AA121" s="155">
        <v>0</v>
      </c>
      <c r="AB121" s="155">
        <v>0</v>
      </c>
      <c r="AC121" s="155">
        <v>0</v>
      </c>
      <c r="AD121" s="155">
        <v>0</v>
      </c>
      <c r="AE121" s="155">
        <v>0</v>
      </c>
      <c r="AF121" s="155">
        <v>0</v>
      </c>
      <c r="AG121" s="155">
        <v>3</v>
      </c>
      <c r="AH121" s="155">
        <v>0</v>
      </c>
      <c r="AI121" s="155">
        <v>0</v>
      </c>
      <c r="AJ121" s="155">
        <v>1</v>
      </c>
      <c r="AK121" s="155">
        <v>0</v>
      </c>
      <c r="AL121" s="155">
        <v>0</v>
      </c>
      <c r="AM121" s="155">
        <v>0</v>
      </c>
      <c r="AN121" s="155">
        <v>0</v>
      </c>
      <c r="AO121" s="155">
        <v>0</v>
      </c>
      <c r="AP121" s="155">
        <v>0</v>
      </c>
    </row>
    <row r="122" spans="1:42" ht="15.6" x14ac:dyDescent="0.3">
      <c r="A122" s="180" t="s">
        <v>546</v>
      </c>
      <c r="B122" s="179">
        <v>1</v>
      </c>
      <c r="C122" s="155">
        <v>0</v>
      </c>
      <c r="D122" s="155">
        <v>0</v>
      </c>
      <c r="E122" s="155">
        <v>0</v>
      </c>
      <c r="F122" s="155">
        <v>0</v>
      </c>
      <c r="G122" s="155">
        <v>0</v>
      </c>
      <c r="H122" s="155">
        <v>1</v>
      </c>
      <c r="I122" s="155">
        <v>0</v>
      </c>
      <c r="J122" s="155">
        <v>0</v>
      </c>
      <c r="K122" s="155">
        <v>0</v>
      </c>
      <c r="L122" s="155">
        <v>0</v>
      </c>
      <c r="M122" s="155">
        <v>0</v>
      </c>
      <c r="N122" s="155">
        <v>0</v>
      </c>
      <c r="O122" s="155">
        <v>0</v>
      </c>
      <c r="P122" s="155">
        <v>0</v>
      </c>
      <c r="Q122" s="155">
        <v>0</v>
      </c>
      <c r="R122" s="155">
        <v>0</v>
      </c>
      <c r="S122" s="155">
        <v>0</v>
      </c>
      <c r="T122" s="155">
        <v>0</v>
      </c>
      <c r="U122" s="155">
        <v>0</v>
      </c>
      <c r="V122" s="155">
        <v>0</v>
      </c>
      <c r="W122" s="155">
        <v>0</v>
      </c>
      <c r="X122" s="155">
        <v>0</v>
      </c>
      <c r="Y122" s="155">
        <v>0</v>
      </c>
      <c r="Z122" s="155">
        <v>0</v>
      </c>
      <c r="AA122" s="155">
        <v>0</v>
      </c>
      <c r="AB122" s="155">
        <v>0</v>
      </c>
      <c r="AC122" s="155">
        <v>0</v>
      </c>
      <c r="AD122" s="155">
        <v>0</v>
      </c>
      <c r="AE122" s="155">
        <v>0</v>
      </c>
      <c r="AF122" s="155">
        <v>0</v>
      </c>
      <c r="AG122" s="155">
        <v>0</v>
      </c>
      <c r="AH122" s="155">
        <v>0</v>
      </c>
      <c r="AI122" s="155">
        <v>0</v>
      </c>
      <c r="AJ122" s="155">
        <v>0</v>
      </c>
      <c r="AK122" s="155">
        <v>0</v>
      </c>
      <c r="AL122" s="155">
        <v>0</v>
      </c>
      <c r="AM122" s="155">
        <v>0</v>
      </c>
      <c r="AN122" s="155">
        <v>0</v>
      </c>
      <c r="AO122" s="155">
        <v>0</v>
      </c>
      <c r="AP122" s="155">
        <v>0</v>
      </c>
    </row>
    <row r="123" spans="1:42" ht="15.6" x14ac:dyDescent="0.3">
      <c r="A123" s="180" t="s">
        <v>509</v>
      </c>
      <c r="B123" s="179">
        <v>14</v>
      </c>
      <c r="C123" s="155">
        <v>0</v>
      </c>
      <c r="D123" s="155">
        <v>0</v>
      </c>
      <c r="E123" s="155">
        <v>0</v>
      </c>
      <c r="F123" s="155">
        <v>0</v>
      </c>
      <c r="G123" s="155">
        <v>0</v>
      </c>
      <c r="H123" s="155">
        <v>1</v>
      </c>
      <c r="I123" s="155">
        <v>0</v>
      </c>
      <c r="J123" s="155">
        <v>0</v>
      </c>
      <c r="K123" s="155">
        <v>0</v>
      </c>
      <c r="L123" s="155">
        <v>0</v>
      </c>
      <c r="M123" s="155">
        <v>0</v>
      </c>
      <c r="N123" s="155">
        <v>0</v>
      </c>
      <c r="O123" s="155">
        <v>1</v>
      </c>
      <c r="P123" s="155">
        <v>0</v>
      </c>
      <c r="Q123" s="155">
        <v>0</v>
      </c>
      <c r="R123" s="155">
        <v>0</v>
      </c>
      <c r="S123" s="155">
        <v>7</v>
      </c>
      <c r="T123" s="155">
        <v>0</v>
      </c>
      <c r="U123" s="155">
        <v>0</v>
      </c>
      <c r="V123" s="155">
        <v>0</v>
      </c>
      <c r="W123" s="155">
        <v>0</v>
      </c>
      <c r="X123" s="155">
        <v>0</v>
      </c>
      <c r="Y123" s="155">
        <v>0</v>
      </c>
      <c r="Z123" s="155">
        <v>0</v>
      </c>
      <c r="AA123" s="155">
        <v>0</v>
      </c>
      <c r="AB123" s="155">
        <v>0</v>
      </c>
      <c r="AC123" s="155">
        <v>1</v>
      </c>
      <c r="AD123" s="155">
        <v>0</v>
      </c>
      <c r="AE123" s="155">
        <v>0</v>
      </c>
      <c r="AF123" s="155">
        <v>0</v>
      </c>
      <c r="AG123" s="155">
        <v>3</v>
      </c>
      <c r="AH123" s="155">
        <v>1</v>
      </c>
      <c r="AI123" s="155">
        <v>0</v>
      </c>
      <c r="AJ123" s="155">
        <v>0</v>
      </c>
      <c r="AK123" s="155">
        <v>0</v>
      </c>
      <c r="AL123" s="155">
        <v>0</v>
      </c>
      <c r="AM123" s="155">
        <v>0</v>
      </c>
      <c r="AN123" s="155">
        <v>0</v>
      </c>
      <c r="AO123" s="155">
        <v>0</v>
      </c>
      <c r="AP123" s="155">
        <v>0</v>
      </c>
    </row>
    <row r="124" spans="1:42" ht="15.6" x14ac:dyDescent="0.3">
      <c r="A124" s="180" t="s">
        <v>321</v>
      </c>
      <c r="B124" s="179">
        <v>0</v>
      </c>
      <c r="C124" s="155">
        <v>0</v>
      </c>
      <c r="D124" s="155">
        <v>0</v>
      </c>
      <c r="E124" s="155">
        <v>0</v>
      </c>
      <c r="F124" s="155">
        <v>0</v>
      </c>
      <c r="G124" s="155">
        <v>0</v>
      </c>
      <c r="H124" s="155">
        <v>0</v>
      </c>
      <c r="I124" s="155">
        <v>0</v>
      </c>
      <c r="J124" s="155">
        <v>0</v>
      </c>
      <c r="K124" s="155">
        <v>0</v>
      </c>
      <c r="L124" s="155">
        <v>0</v>
      </c>
      <c r="M124" s="155">
        <v>0</v>
      </c>
      <c r="N124" s="155">
        <v>0</v>
      </c>
      <c r="O124" s="155">
        <v>0</v>
      </c>
      <c r="P124" s="155">
        <v>0</v>
      </c>
      <c r="Q124" s="155">
        <v>0</v>
      </c>
      <c r="R124" s="155">
        <v>0</v>
      </c>
      <c r="S124" s="155">
        <v>0</v>
      </c>
      <c r="T124" s="155">
        <v>0</v>
      </c>
      <c r="U124" s="155">
        <v>0</v>
      </c>
      <c r="V124" s="155">
        <v>0</v>
      </c>
      <c r="W124" s="155">
        <v>0</v>
      </c>
      <c r="X124" s="155">
        <v>0</v>
      </c>
      <c r="Y124" s="155">
        <v>0</v>
      </c>
      <c r="Z124" s="155">
        <v>0</v>
      </c>
      <c r="AA124" s="155">
        <v>0</v>
      </c>
      <c r="AB124" s="155">
        <v>0</v>
      </c>
      <c r="AC124" s="155">
        <v>0</v>
      </c>
      <c r="AD124" s="155">
        <v>0</v>
      </c>
      <c r="AE124" s="155">
        <v>0</v>
      </c>
      <c r="AF124" s="155">
        <v>0</v>
      </c>
      <c r="AG124" s="155">
        <v>0</v>
      </c>
      <c r="AH124" s="155">
        <v>0</v>
      </c>
      <c r="AI124" s="155">
        <v>0</v>
      </c>
      <c r="AJ124" s="155">
        <v>0</v>
      </c>
      <c r="AK124" s="155">
        <v>0</v>
      </c>
      <c r="AL124" s="155">
        <v>0</v>
      </c>
      <c r="AM124" s="155">
        <v>0</v>
      </c>
      <c r="AN124" s="155">
        <v>0</v>
      </c>
      <c r="AO124" s="155">
        <v>0</v>
      </c>
      <c r="AP124" s="155">
        <v>0</v>
      </c>
    </row>
    <row r="125" spans="1:42" ht="15.6" x14ac:dyDescent="0.3">
      <c r="A125" s="180" t="s">
        <v>696</v>
      </c>
      <c r="B125" s="179">
        <v>0</v>
      </c>
      <c r="C125" s="155">
        <v>0</v>
      </c>
      <c r="D125" s="155">
        <v>0</v>
      </c>
      <c r="E125" s="155">
        <v>0</v>
      </c>
      <c r="F125" s="155">
        <v>0</v>
      </c>
      <c r="G125" s="155">
        <v>0</v>
      </c>
      <c r="H125" s="155">
        <v>0</v>
      </c>
      <c r="I125" s="155">
        <v>0</v>
      </c>
      <c r="J125" s="155">
        <v>0</v>
      </c>
      <c r="K125" s="155">
        <v>0</v>
      </c>
      <c r="L125" s="155">
        <v>0</v>
      </c>
      <c r="M125" s="155">
        <v>0</v>
      </c>
      <c r="N125" s="155">
        <v>0</v>
      </c>
      <c r="O125" s="155">
        <v>0</v>
      </c>
      <c r="P125" s="155">
        <v>0</v>
      </c>
      <c r="Q125" s="155">
        <v>0</v>
      </c>
      <c r="R125" s="155">
        <v>0</v>
      </c>
      <c r="S125" s="155">
        <v>0</v>
      </c>
      <c r="T125" s="155">
        <v>0</v>
      </c>
      <c r="U125" s="155">
        <v>0</v>
      </c>
      <c r="V125" s="155">
        <v>0</v>
      </c>
      <c r="W125" s="155">
        <v>0</v>
      </c>
      <c r="X125" s="155">
        <v>0</v>
      </c>
      <c r="Y125" s="155">
        <v>0</v>
      </c>
      <c r="Z125" s="155">
        <v>0</v>
      </c>
      <c r="AA125" s="155">
        <v>0</v>
      </c>
      <c r="AB125" s="155">
        <v>0</v>
      </c>
      <c r="AC125" s="155">
        <v>0</v>
      </c>
      <c r="AD125" s="155">
        <v>0</v>
      </c>
      <c r="AE125" s="155">
        <v>0</v>
      </c>
      <c r="AF125" s="155">
        <v>0</v>
      </c>
      <c r="AG125" s="155">
        <v>0</v>
      </c>
      <c r="AH125" s="155">
        <v>0</v>
      </c>
      <c r="AI125" s="155">
        <v>0</v>
      </c>
      <c r="AJ125" s="155">
        <v>0</v>
      </c>
      <c r="AK125" s="155">
        <v>0</v>
      </c>
      <c r="AL125" s="155">
        <v>0</v>
      </c>
      <c r="AM125" s="155">
        <v>0</v>
      </c>
      <c r="AN125" s="155">
        <v>0</v>
      </c>
      <c r="AO125" s="155">
        <v>0</v>
      </c>
      <c r="AP125" s="155">
        <v>0</v>
      </c>
    </row>
    <row r="126" spans="1:42" ht="15.6" x14ac:dyDescent="0.3">
      <c r="A126" s="180" t="s">
        <v>697</v>
      </c>
      <c r="B126" s="179">
        <v>3</v>
      </c>
      <c r="C126" s="155">
        <v>0</v>
      </c>
      <c r="D126" s="155">
        <v>0</v>
      </c>
      <c r="E126" s="155">
        <v>0</v>
      </c>
      <c r="F126" s="155">
        <v>0</v>
      </c>
      <c r="G126" s="155">
        <v>0</v>
      </c>
      <c r="H126" s="155">
        <v>0</v>
      </c>
      <c r="I126" s="155">
        <v>0</v>
      </c>
      <c r="J126" s="155">
        <v>0</v>
      </c>
      <c r="K126" s="155">
        <v>0</v>
      </c>
      <c r="L126" s="155">
        <v>0</v>
      </c>
      <c r="M126" s="155">
        <v>0</v>
      </c>
      <c r="N126" s="155">
        <v>0</v>
      </c>
      <c r="O126" s="155">
        <v>0</v>
      </c>
      <c r="P126" s="155">
        <v>0</v>
      </c>
      <c r="Q126" s="155">
        <v>0</v>
      </c>
      <c r="R126" s="155">
        <v>0</v>
      </c>
      <c r="S126" s="155">
        <v>3</v>
      </c>
      <c r="T126" s="155">
        <v>0</v>
      </c>
      <c r="U126" s="155">
        <v>0</v>
      </c>
      <c r="V126" s="155">
        <v>0</v>
      </c>
      <c r="W126" s="155">
        <v>0</v>
      </c>
      <c r="X126" s="155">
        <v>0</v>
      </c>
      <c r="Y126" s="155">
        <v>0</v>
      </c>
      <c r="Z126" s="155">
        <v>0</v>
      </c>
      <c r="AA126" s="155">
        <v>0</v>
      </c>
      <c r="AB126" s="155">
        <v>0</v>
      </c>
      <c r="AC126" s="155">
        <v>0</v>
      </c>
      <c r="AD126" s="155">
        <v>0</v>
      </c>
      <c r="AE126" s="155">
        <v>0</v>
      </c>
      <c r="AF126" s="155">
        <v>0</v>
      </c>
      <c r="AG126" s="155">
        <v>0</v>
      </c>
      <c r="AH126" s="155">
        <v>0</v>
      </c>
      <c r="AI126" s="155">
        <v>0</v>
      </c>
      <c r="AJ126" s="155">
        <v>0</v>
      </c>
      <c r="AK126" s="155">
        <v>0</v>
      </c>
      <c r="AL126" s="155">
        <v>0</v>
      </c>
      <c r="AM126" s="155">
        <v>0</v>
      </c>
      <c r="AN126" s="155">
        <v>0</v>
      </c>
      <c r="AO126" s="155">
        <v>0</v>
      </c>
      <c r="AP126" s="155">
        <v>0</v>
      </c>
    </row>
    <row r="127" spans="1:42" ht="15.6" x14ac:dyDescent="0.3">
      <c r="A127" s="180" t="s">
        <v>698</v>
      </c>
      <c r="B127" s="179">
        <v>0</v>
      </c>
      <c r="C127" s="155">
        <v>0</v>
      </c>
      <c r="D127" s="155">
        <v>0</v>
      </c>
      <c r="E127" s="155">
        <v>0</v>
      </c>
      <c r="F127" s="155">
        <v>0</v>
      </c>
      <c r="G127" s="155">
        <v>0</v>
      </c>
      <c r="H127" s="155">
        <v>0</v>
      </c>
      <c r="I127" s="155">
        <v>0</v>
      </c>
      <c r="J127" s="155">
        <v>0</v>
      </c>
      <c r="K127" s="155">
        <v>0</v>
      </c>
      <c r="L127" s="155">
        <v>0</v>
      </c>
      <c r="M127" s="155">
        <v>0</v>
      </c>
      <c r="N127" s="155">
        <v>0</v>
      </c>
      <c r="O127" s="155">
        <v>0</v>
      </c>
      <c r="P127" s="155">
        <v>0</v>
      </c>
      <c r="Q127" s="155">
        <v>0</v>
      </c>
      <c r="R127" s="155">
        <v>0</v>
      </c>
      <c r="S127" s="155">
        <v>0</v>
      </c>
      <c r="T127" s="155">
        <v>0</v>
      </c>
      <c r="U127" s="155">
        <v>0</v>
      </c>
      <c r="V127" s="155">
        <v>0</v>
      </c>
      <c r="W127" s="155">
        <v>0</v>
      </c>
      <c r="X127" s="155">
        <v>0</v>
      </c>
      <c r="Y127" s="155">
        <v>0</v>
      </c>
      <c r="Z127" s="155">
        <v>0</v>
      </c>
      <c r="AA127" s="155">
        <v>0</v>
      </c>
      <c r="AB127" s="155">
        <v>0</v>
      </c>
      <c r="AC127" s="155">
        <v>0</v>
      </c>
      <c r="AD127" s="155">
        <v>0</v>
      </c>
      <c r="AE127" s="155">
        <v>0</v>
      </c>
      <c r="AF127" s="155">
        <v>0</v>
      </c>
      <c r="AG127" s="155">
        <v>0</v>
      </c>
      <c r="AH127" s="155">
        <v>0</v>
      </c>
      <c r="AI127" s="155">
        <v>0</v>
      </c>
      <c r="AJ127" s="155">
        <v>0</v>
      </c>
      <c r="AK127" s="155">
        <v>0</v>
      </c>
      <c r="AL127" s="155">
        <v>0</v>
      </c>
      <c r="AM127" s="155">
        <v>0</v>
      </c>
      <c r="AN127" s="155">
        <v>0</v>
      </c>
      <c r="AO127" s="155">
        <v>0</v>
      </c>
      <c r="AP127" s="155">
        <v>0</v>
      </c>
    </row>
    <row r="128" spans="1:42" ht="15.6" x14ac:dyDescent="0.3">
      <c r="A128" s="180" t="s">
        <v>547</v>
      </c>
      <c r="B128" s="179">
        <v>0</v>
      </c>
      <c r="C128" s="155">
        <v>0</v>
      </c>
      <c r="D128" s="155">
        <v>0</v>
      </c>
      <c r="E128" s="155">
        <v>0</v>
      </c>
      <c r="F128" s="155">
        <v>0</v>
      </c>
      <c r="G128" s="155">
        <v>0</v>
      </c>
      <c r="H128" s="155">
        <v>0</v>
      </c>
      <c r="I128" s="155">
        <v>0</v>
      </c>
      <c r="J128" s="155">
        <v>0</v>
      </c>
      <c r="K128" s="155">
        <v>0</v>
      </c>
      <c r="L128" s="155">
        <v>0</v>
      </c>
      <c r="M128" s="155">
        <v>0</v>
      </c>
      <c r="N128" s="155">
        <v>0</v>
      </c>
      <c r="O128" s="155">
        <v>0</v>
      </c>
      <c r="P128" s="155">
        <v>0</v>
      </c>
      <c r="Q128" s="155">
        <v>0</v>
      </c>
      <c r="R128" s="155">
        <v>0</v>
      </c>
      <c r="S128" s="155">
        <v>0</v>
      </c>
      <c r="T128" s="155">
        <v>0</v>
      </c>
      <c r="U128" s="155">
        <v>0</v>
      </c>
      <c r="V128" s="155">
        <v>0</v>
      </c>
      <c r="W128" s="155">
        <v>0</v>
      </c>
      <c r="X128" s="155">
        <v>0</v>
      </c>
      <c r="Y128" s="155">
        <v>0</v>
      </c>
      <c r="Z128" s="155">
        <v>0</v>
      </c>
      <c r="AA128" s="155">
        <v>0</v>
      </c>
      <c r="AB128" s="155">
        <v>0</v>
      </c>
      <c r="AC128" s="155">
        <v>0</v>
      </c>
      <c r="AD128" s="155">
        <v>0</v>
      </c>
      <c r="AE128" s="155">
        <v>0</v>
      </c>
      <c r="AF128" s="155">
        <v>0</v>
      </c>
      <c r="AG128" s="155">
        <v>0</v>
      </c>
      <c r="AH128" s="155">
        <v>0</v>
      </c>
      <c r="AI128" s="155">
        <v>0</v>
      </c>
      <c r="AJ128" s="155">
        <v>0</v>
      </c>
      <c r="AK128" s="155">
        <v>0</v>
      </c>
      <c r="AL128" s="155">
        <v>0</v>
      </c>
      <c r="AM128" s="155">
        <v>0</v>
      </c>
      <c r="AN128" s="155">
        <v>0</v>
      </c>
      <c r="AO128" s="155">
        <v>0</v>
      </c>
      <c r="AP128" s="155">
        <v>0</v>
      </c>
    </row>
    <row r="129" spans="1:42" ht="15.6" x14ac:dyDescent="0.3">
      <c r="A129" s="180" t="s">
        <v>699</v>
      </c>
      <c r="B129" s="179">
        <v>0</v>
      </c>
      <c r="C129" s="155">
        <v>0</v>
      </c>
      <c r="D129" s="155">
        <v>0</v>
      </c>
      <c r="E129" s="155">
        <v>0</v>
      </c>
      <c r="F129" s="155">
        <v>0</v>
      </c>
      <c r="G129" s="155">
        <v>0</v>
      </c>
      <c r="H129" s="155">
        <v>0</v>
      </c>
      <c r="I129" s="155">
        <v>0</v>
      </c>
      <c r="J129" s="155">
        <v>0</v>
      </c>
      <c r="K129" s="155">
        <v>0</v>
      </c>
      <c r="L129" s="155">
        <v>0</v>
      </c>
      <c r="M129" s="155">
        <v>0</v>
      </c>
      <c r="N129" s="155">
        <v>0</v>
      </c>
      <c r="O129" s="155">
        <v>0</v>
      </c>
      <c r="P129" s="155">
        <v>0</v>
      </c>
      <c r="Q129" s="155">
        <v>0</v>
      </c>
      <c r="R129" s="155">
        <v>0</v>
      </c>
      <c r="S129" s="155">
        <v>0</v>
      </c>
      <c r="T129" s="155">
        <v>0</v>
      </c>
      <c r="U129" s="155">
        <v>0</v>
      </c>
      <c r="V129" s="155">
        <v>0</v>
      </c>
      <c r="W129" s="155">
        <v>0</v>
      </c>
      <c r="X129" s="155">
        <v>0</v>
      </c>
      <c r="Y129" s="155">
        <v>0</v>
      </c>
      <c r="Z129" s="155">
        <v>0</v>
      </c>
      <c r="AA129" s="155">
        <v>0</v>
      </c>
      <c r="AB129" s="155">
        <v>0</v>
      </c>
      <c r="AC129" s="155">
        <v>0</v>
      </c>
      <c r="AD129" s="155">
        <v>0</v>
      </c>
      <c r="AE129" s="155">
        <v>0</v>
      </c>
      <c r="AF129" s="155">
        <v>0</v>
      </c>
      <c r="AG129" s="155">
        <v>0</v>
      </c>
      <c r="AH129" s="155">
        <v>0</v>
      </c>
      <c r="AI129" s="155">
        <v>0</v>
      </c>
      <c r="AJ129" s="155">
        <v>0</v>
      </c>
      <c r="AK129" s="155">
        <v>0</v>
      </c>
      <c r="AL129" s="155">
        <v>0</v>
      </c>
      <c r="AM129" s="155">
        <v>0</v>
      </c>
      <c r="AN129" s="155">
        <v>0</v>
      </c>
      <c r="AO129" s="155">
        <v>0</v>
      </c>
      <c r="AP129" s="155">
        <v>0</v>
      </c>
    </row>
    <row r="130" spans="1:42" ht="15.6" x14ac:dyDescent="0.3">
      <c r="A130" s="180" t="s">
        <v>700</v>
      </c>
      <c r="B130" s="179">
        <v>0</v>
      </c>
      <c r="C130" s="155">
        <v>0</v>
      </c>
      <c r="D130" s="155">
        <v>0</v>
      </c>
      <c r="E130" s="155">
        <v>0</v>
      </c>
      <c r="F130" s="155">
        <v>0</v>
      </c>
      <c r="G130" s="155">
        <v>0</v>
      </c>
      <c r="H130" s="155">
        <v>0</v>
      </c>
      <c r="I130" s="155">
        <v>0</v>
      </c>
      <c r="J130" s="155">
        <v>0</v>
      </c>
      <c r="K130" s="155">
        <v>0</v>
      </c>
      <c r="L130" s="155">
        <v>0</v>
      </c>
      <c r="M130" s="155">
        <v>0</v>
      </c>
      <c r="N130" s="155">
        <v>0</v>
      </c>
      <c r="O130" s="155">
        <v>0</v>
      </c>
      <c r="P130" s="155">
        <v>0</v>
      </c>
      <c r="Q130" s="155">
        <v>0</v>
      </c>
      <c r="R130" s="155">
        <v>0</v>
      </c>
      <c r="S130" s="155">
        <v>0</v>
      </c>
      <c r="T130" s="155">
        <v>0</v>
      </c>
      <c r="U130" s="155">
        <v>0</v>
      </c>
      <c r="V130" s="155">
        <v>0</v>
      </c>
      <c r="W130" s="155">
        <v>0</v>
      </c>
      <c r="X130" s="155">
        <v>0</v>
      </c>
      <c r="Y130" s="155">
        <v>0</v>
      </c>
      <c r="Z130" s="155">
        <v>0</v>
      </c>
      <c r="AA130" s="155">
        <v>0</v>
      </c>
      <c r="AB130" s="155">
        <v>0</v>
      </c>
      <c r="AC130" s="155">
        <v>0</v>
      </c>
      <c r="AD130" s="155">
        <v>0</v>
      </c>
      <c r="AE130" s="155">
        <v>0</v>
      </c>
      <c r="AF130" s="155">
        <v>0</v>
      </c>
      <c r="AG130" s="155">
        <v>0</v>
      </c>
      <c r="AH130" s="155">
        <v>0</v>
      </c>
      <c r="AI130" s="155">
        <v>0</v>
      </c>
      <c r="AJ130" s="155">
        <v>0</v>
      </c>
      <c r="AK130" s="155">
        <v>0</v>
      </c>
      <c r="AL130" s="155">
        <v>0</v>
      </c>
      <c r="AM130" s="155">
        <v>0</v>
      </c>
      <c r="AN130" s="155">
        <v>0</v>
      </c>
      <c r="AO130" s="155">
        <v>0</v>
      </c>
      <c r="AP130" s="155">
        <v>0</v>
      </c>
    </row>
    <row r="131" spans="1:42" ht="15.6" x14ac:dyDescent="0.3">
      <c r="A131" s="180" t="s">
        <v>826</v>
      </c>
      <c r="B131" s="179">
        <v>2</v>
      </c>
      <c r="C131" s="155">
        <v>0</v>
      </c>
      <c r="D131" s="155">
        <v>0</v>
      </c>
      <c r="E131" s="155">
        <v>0</v>
      </c>
      <c r="F131" s="155">
        <v>0</v>
      </c>
      <c r="G131" s="155">
        <v>0</v>
      </c>
      <c r="H131" s="155">
        <v>1</v>
      </c>
      <c r="I131" s="155">
        <v>0</v>
      </c>
      <c r="J131" s="155">
        <v>0</v>
      </c>
      <c r="K131" s="155">
        <v>0</v>
      </c>
      <c r="L131" s="155">
        <v>0</v>
      </c>
      <c r="M131" s="155">
        <v>0</v>
      </c>
      <c r="N131" s="155">
        <v>0</v>
      </c>
      <c r="O131" s="155">
        <v>0</v>
      </c>
      <c r="P131" s="155">
        <v>0</v>
      </c>
      <c r="Q131" s="155">
        <v>0</v>
      </c>
      <c r="R131" s="155">
        <v>0</v>
      </c>
      <c r="S131" s="155">
        <v>0</v>
      </c>
      <c r="T131" s="155">
        <v>0</v>
      </c>
      <c r="U131" s="155">
        <v>0</v>
      </c>
      <c r="V131" s="155">
        <v>0</v>
      </c>
      <c r="W131" s="155">
        <v>0</v>
      </c>
      <c r="X131" s="155">
        <v>0</v>
      </c>
      <c r="Y131" s="155">
        <v>0</v>
      </c>
      <c r="Z131" s="155">
        <v>0</v>
      </c>
      <c r="AA131" s="155">
        <v>0</v>
      </c>
      <c r="AB131" s="155">
        <v>0</v>
      </c>
      <c r="AC131" s="155">
        <v>0</v>
      </c>
      <c r="AD131" s="155">
        <v>0</v>
      </c>
      <c r="AE131" s="155">
        <v>0</v>
      </c>
      <c r="AF131" s="155">
        <v>0</v>
      </c>
      <c r="AG131" s="155">
        <v>0</v>
      </c>
      <c r="AH131" s="155">
        <v>1</v>
      </c>
      <c r="AI131" s="155">
        <v>0</v>
      </c>
      <c r="AJ131" s="155">
        <v>0</v>
      </c>
      <c r="AK131" s="155">
        <v>0</v>
      </c>
      <c r="AL131" s="155">
        <v>0</v>
      </c>
      <c r="AM131" s="155">
        <v>0</v>
      </c>
      <c r="AN131" s="155">
        <v>0</v>
      </c>
      <c r="AO131" s="155">
        <v>0</v>
      </c>
      <c r="AP131" s="155">
        <v>0</v>
      </c>
    </row>
    <row r="132" spans="1:42" ht="15.6" x14ac:dyDescent="0.3">
      <c r="A132" s="180" t="s">
        <v>617</v>
      </c>
      <c r="B132" s="179">
        <v>1</v>
      </c>
      <c r="C132" s="155">
        <v>0</v>
      </c>
      <c r="D132" s="155">
        <v>0</v>
      </c>
      <c r="E132" s="155">
        <v>0</v>
      </c>
      <c r="F132" s="155">
        <v>0</v>
      </c>
      <c r="G132" s="155">
        <v>0</v>
      </c>
      <c r="H132" s="155">
        <v>0</v>
      </c>
      <c r="I132" s="155">
        <v>0</v>
      </c>
      <c r="J132" s="155">
        <v>0</v>
      </c>
      <c r="K132" s="155">
        <v>0</v>
      </c>
      <c r="L132" s="155">
        <v>0</v>
      </c>
      <c r="M132" s="155">
        <v>0</v>
      </c>
      <c r="N132" s="155">
        <v>0</v>
      </c>
      <c r="O132" s="155">
        <v>0</v>
      </c>
      <c r="P132" s="155">
        <v>0</v>
      </c>
      <c r="Q132" s="155">
        <v>0</v>
      </c>
      <c r="R132" s="155">
        <v>0</v>
      </c>
      <c r="S132" s="155">
        <v>1</v>
      </c>
      <c r="T132" s="155">
        <v>0</v>
      </c>
      <c r="U132" s="155">
        <v>0</v>
      </c>
      <c r="V132" s="155">
        <v>0</v>
      </c>
      <c r="W132" s="155">
        <v>0</v>
      </c>
      <c r="X132" s="155">
        <v>0</v>
      </c>
      <c r="Y132" s="155">
        <v>0</v>
      </c>
      <c r="Z132" s="155">
        <v>0</v>
      </c>
      <c r="AA132" s="155">
        <v>0</v>
      </c>
      <c r="AB132" s="155">
        <v>0</v>
      </c>
      <c r="AC132" s="155">
        <v>0</v>
      </c>
      <c r="AD132" s="155">
        <v>0</v>
      </c>
      <c r="AE132" s="155">
        <v>0</v>
      </c>
      <c r="AF132" s="155">
        <v>0</v>
      </c>
      <c r="AG132" s="155">
        <v>0</v>
      </c>
      <c r="AH132" s="155">
        <v>0</v>
      </c>
      <c r="AI132" s="155">
        <v>0</v>
      </c>
      <c r="AJ132" s="155">
        <v>0</v>
      </c>
      <c r="AK132" s="155">
        <v>0</v>
      </c>
      <c r="AL132" s="155">
        <v>0</v>
      </c>
      <c r="AM132" s="155">
        <v>0</v>
      </c>
      <c r="AN132" s="155">
        <v>0</v>
      </c>
      <c r="AO132" s="155">
        <v>0</v>
      </c>
      <c r="AP132" s="155">
        <v>0</v>
      </c>
    </row>
    <row r="133" spans="1:42" ht="15.6" x14ac:dyDescent="0.3">
      <c r="A133" s="180" t="s">
        <v>605</v>
      </c>
      <c r="B133" s="179">
        <v>1</v>
      </c>
      <c r="C133" s="155">
        <v>0</v>
      </c>
      <c r="D133" s="155">
        <v>0</v>
      </c>
      <c r="E133" s="155">
        <v>0</v>
      </c>
      <c r="F133" s="155">
        <v>0</v>
      </c>
      <c r="G133" s="155">
        <v>0</v>
      </c>
      <c r="H133" s="155">
        <v>1</v>
      </c>
      <c r="I133" s="155">
        <v>0</v>
      </c>
      <c r="J133" s="155">
        <v>0</v>
      </c>
      <c r="K133" s="155">
        <v>0</v>
      </c>
      <c r="L133" s="155">
        <v>0</v>
      </c>
      <c r="M133" s="155">
        <v>0</v>
      </c>
      <c r="N133" s="155">
        <v>0</v>
      </c>
      <c r="O133" s="155">
        <v>0</v>
      </c>
      <c r="P133" s="155">
        <v>0</v>
      </c>
      <c r="Q133" s="155">
        <v>0</v>
      </c>
      <c r="R133" s="155">
        <v>0</v>
      </c>
      <c r="S133" s="155">
        <v>0</v>
      </c>
      <c r="T133" s="155">
        <v>0</v>
      </c>
      <c r="U133" s="155">
        <v>0</v>
      </c>
      <c r="V133" s="155">
        <v>0</v>
      </c>
      <c r="W133" s="155">
        <v>0</v>
      </c>
      <c r="X133" s="155">
        <v>0</v>
      </c>
      <c r="Y133" s="155">
        <v>0</v>
      </c>
      <c r="Z133" s="155">
        <v>0</v>
      </c>
      <c r="AA133" s="155">
        <v>0</v>
      </c>
      <c r="AB133" s="155">
        <v>0</v>
      </c>
      <c r="AC133" s="155">
        <v>0</v>
      </c>
      <c r="AD133" s="155">
        <v>0</v>
      </c>
      <c r="AE133" s="155">
        <v>0</v>
      </c>
      <c r="AF133" s="155">
        <v>0</v>
      </c>
      <c r="AG133" s="155">
        <v>0</v>
      </c>
      <c r="AH133" s="155">
        <v>0</v>
      </c>
      <c r="AI133" s="155">
        <v>0</v>
      </c>
      <c r="AJ133" s="155">
        <v>0</v>
      </c>
      <c r="AK133" s="155">
        <v>0</v>
      </c>
      <c r="AL133" s="155">
        <v>0</v>
      </c>
      <c r="AM133" s="155">
        <v>0</v>
      </c>
      <c r="AN133" s="155">
        <v>0</v>
      </c>
      <c r="AO133" s="155">
        <v>0</v>
      </c>
      <c r="AP133" s="155">
        <v>0</v>
      </c>
    </row>
    <row r="134" spans="1:42" ht="15.6" x14ac:dyDescent="0.3">
      <c r="A134" s="180" t="s">
        <v>506</v>
      </c>
      <c r="B134" s="179">
        <v>1</v>
      </c>
      <c r="C134" s="155">
        <v>0</v>
      </c>
      <c r="D134" s="155">
        <v>0</v>
      </c>
      <c r="E134" s="155">
        <v>0</v>
      </c>
      <c r="F134" s="155">
        <v>0</v>
      </c>
      <c r="G134" s="155">
        <v>0</v>
      </c>
      <c r="H134" s="155">
        <v>0</v>
      </c>
      <c r="I134" s="155">
        <v>0</v>
      </c>
      <c r="J134" s="155">
        <v>0</v>
      </c>
      <c r="K134" s="155">
        <v>0</v>
      </c>
      <c r="L134" s="155">
        <v>0</v>
      </c>
      <c r="M134" s="155">
        <v>0</v>
      </c>
      <c r="N134" s="155">
        <v>0</v>
      </c>
      <c r="O134" s="155">
        <v>0</v>
      </c>
      <c r="P134" s="155">
        <v>0</v>
      </c>
      <c r="Q134" s="155">
        <v>0</v>
      </c>
      <c r="R134" s="155">
        <v>0</v>
      </c>
      <c r="S134" s="155">
        <v>1</v>
      </c>
      <c r="T134" s="155">
        <v>0</v>
      </c>
      <c r="U134" s="155">
        <v>0</v>
      </c>
      <c r="V134" s="155">
        <v>0</v>
      </c>
      <c r="W134" s="155">
        <v>0</v>
      </c>
      <c r="X134" s="155">
        <v>0</v>
      </c>
      <c r="Y134" s="155">
        <v>0</v>
      </c>
      <c r="Z134" s="155">
        <v>0</v>
      </c>
      <c r="AA134" s="155">
        <v>0</v>
      </c>
      <c r="AB134" s="155">
        <v>0</v>
      </c>
      <c r="AC134" s="155">
        <v>0</v>
      </c>
      <c r="AD134" s="155">
        <v>0</v>
      </c>
      <c r="AE134" s="155">
        <v>0</v>
      </c>
      <c r="AF134" s="155">
        <v>0</v>
      </c>
      <c r="AG134" s="155">
        <v>0</v>
      </c>
      <c r="AH134" s="155">
        <v>0</v>
      </c>
      <c r="AI134" s="155">
        <v>0</v>
      </c>
      <c r="AJ134" s="155">
        <v>0</v>
      </c>
      <c r="AK134" s="155">
        <v>0</v>
      </c>
      <c r="AL134" s="155">
        <v>0</v>
      </c>
      <c r="AM134" s="155">
        <v>0</v>
      </c>
      <c r="AN134" s="155">
        <v>0</v>
      </c>
      <c r="AO134" s="155">
        <v>0</v>
      </c>
      <c r="AP134" s="155">
        <v>0</v>
      </c>
    </row>
    <row r="135" spans="1:42" ht="15.6" x14ac:dyDescent="0.3">
      <c r="A135" s="180" t="s">
        <v>702</v>
      </c>
      <c r="B135" s="179">
        <v>0</v>
      </c>
      <c r="C135" s="155">
        <v>0</v>
      </c>
      <c r="D135" s="155">
        <v>0</v>
      </c>
      <c r="E135" s="155">
        <v>0</v>
      </c>
      <c r="F135" s="155">
        <v>0</v>
      </c>
      <c r="G135" s="155">
        <v>0</v>
      </c>
      <c r="H135" s="155">
        <v>0</v>
      </c>
      <c r="I135" s="155">
        <v>0</v>
      </c>
      <c r="J135" s="155">
        <v>0</v>
      </c>
      <c r="K135" s="155">
        <v>0</v>
      </c>
      <c r="L135" s="155">
        <v>0</v>
      </c>
      <c r="M135" s="155">
        <v>0</v>
      </c>
      <c r="N135" s="155">
        <v>0</v>
      </c>
      <c r="O135" s="155">
        <v>0</v>
      </c>
      <c r="P135" s="155">
        <v>0</v>
      </c>
      <c r="Q135" s="155">
        <v>0</v>
      </c>
      <c r="R135" s="155">
        <v>0</v>
      </c>
      <c r="S135" s="155">
        <v>0</v>
      </c>
      <c r="T135" s="155">
        <v>0</v>
      </c>
      <c r="U135" s="155">
        <v>0</v>
      </c>
      <c r="V135" s="155">
        <v>0</v>
      </c>
      <c r="W135" s="155">
        <v>0</v>
      </c>
      <c r="X135" s="155">
        <v>0</v>
      </c>
      <c r="Y135" s="155">
        <v>0</v>
      </c>
      <c r="Z135" s="155">
        <v>0</v>
      </c>
      <c r="AA135" s="155">
        <v>0</v>
      </c>
      <c r="AB135" s="155">
        <v>0</v>
      </c>
      <c r="AC135" s="155">
        <v>0</v>
      </c>
      <c r="AD135" s="155">
        <v>0</v>
      </c>
      <c r="AE135" s="155">
        <v>0</v>
      </c>
      <c r="AF135" s="155">
        <v>0</v>
      </c>
      <c r="AG135" s="155">
        <v>0</v>
      </c>
      <c r="AH135" s="155">
        <v>0</v>
      </c>
      <c r="AI135" s="155">
        <v>0</v>
      </c>
      <c r="AJ135" s="155">
        <v>0</v>
      </c>
      <c r="AK135" s="155">
        <v>0</v>
      </c>
      <c r="AL135" s="155">
        <v>0</v>
      </c>
      <c r="AM135" s="155">
        <v>0</v>
      </c>
      <c r="AN135" s="155">
        <v>0</v>
      </c>
      <c r="AO135" s="155">
        <v>0</v>
      </c>
      <c r="AP135" s="155">
        <v>0</v>
      </c>
    </row>
    <row r="136" spans="1:42" ht="15.6" x14ac:dyDescent="0.3">
      <c r="A136" s="180" t="s">
        <v>703</v>
      </c>
      <c r="B136" s="179">
        <v>0</v>
      </c>
      <c r="C136" s="155">
        <v>0</v>
      </c>
      <c r="D136" s="155">
        <v>0</v>
      </c>
      <c r="E136" s="155">
        <v>0</v>
      </c>
      <c r="F136" s="155">
        <v>0</v>
      </c>
      <c r="G136" s="155">
        <v>0</v>
      </c>
      <c r="H136" s="155">
        <v>0</v>
      </c>
      <c r="I136" s="155">
        <v>0</v>
      </c>
      <c r="J136" s="155">
        <v>0</v>
      </c>
      <c r="K136" s="155">
        <v>0</v>
      </c>
      <c r="L136" s="155">
        <v>0</v>
      </c>
      <c r="M136" s="155">
        <v>0</v>
      </c>
      <c r="N136" s="155">
        <v>0</v>
      </c>
      <c r="O136" s="155">
        <v>0</v>
      </c>
      <c r="P136" s="155">
        <v>0</v>
      </c>
      <c r="Q136" s="155">
        <v>0</v>
      </c>
      <c r="R136" s="155">
        <v>0</v>
      </c>
      <c r="S136" s="155">
        <v>0</v>
      </c>
      <c r="T136" s="155">
        <v>0</v>
      </c>
      <c r="U136" s="155">
        <v>0</v>
      </c>
      <c r="V136" s="155">
        <v>0</v>
      </c>
      <c r="W136" s="155">
        <v>0</v>
      </c>
      <c r="X136" s="155">
        <v>0</v>
      </c>
      <c r="Y136" s="155">
        <v>0</v>
      </c>
      <c r="Z136" s="155">
        <v>0</v>
      </c>
      <c r="AA136" s="155">
        <v>0</v>
      </c>
      <c r="AB136" s="155">
        <v>0</v>
      </c>
      <c r="AC136" s="155">
        <v>0</v>
      </c>
      <c r="AD136" s="155">
        <v>0</v>
      </c>
      <c r="AE136" s="155">
        <v>0</v>
      </c>
      <c r="AF136" s="155">
        <v>0</v>
      </c>
      <c r="AG136" s="155">
        <v>0</v>
      </c>
      <c r="AH136" s="155">
        <v>0</v>
      </c>
      <c r="AI136" s="155">
        <v>0</v>
      </c>
      <c r="AJ136" s="155">
        <v>0</v>
      </c>
      <c r="AK136" s="155">
        <v>0</v>
      </c>
      <c r="AL136" s="155">
        <v>0</v>
      </c>
      <c r="AM136" s="155">
        <v>0</v>
      </c>
      <c r="AN136" s="155">
        <v>0</v>
      </c>
      <c r="AO136" s="155">
        <v>0</v>
      </c>
      <c r="AP136" s="155">
        <v>0</v>
      </c>
    </row>
    <row r="137" spans="1:42" ht="15.6" x14ac:dyDescent="0.3">
      <c r="A137" s="180" t="s">
        <v>704</v>
      </c>
      <c r="B137" s="179">
        <v>0</v>
      </c>
      <c r="C137" s="155">
        <v>0</v>
      </c>
      <c r="D137" s="155">
        <v>0</v>
      </c>
      <c r="E137" s="155">
        <v>0</v>
      </c>
      <c r="F137" s="155">
        <v>0</v>
      </c>
      <c r="G137" s="155">
        <v>0</v>
      </c>
      <c r="H137" s="155">
        <v>0</v>
      </c>
      <c r="I137" s="155">
        <v>0</v>
      </c>
      <c r="J137" s="155">
        <v>0</v>
      </c>
      <c r="K137" s="155">
        <v>0</v>
      </c>
      <c r="L137" s="155">
        <v>0</v>
      </c>
      <c r="M137" s="155">
        <v>0</v>
      </c>
      <c r="N137" s="155">
        <v>0</v>
      </c>
      <c r="O137" s="155">
        <v>0</v>
      </c>
      <c r="P137" s="155">
        <v>0</v>
      </c>
      <c r="Q137" s="155">
        <v>0</v>
      </c>
      <c r="R137" s="155">
        <v>0</v>
      </c>
      <c r="S137" s="155">
        <v>0</v>
      </c>
      <c r="T137" s="155">
        <v>0</v>
      </c>
      <c r="U137" s="155">
        <v>0</v>
      </c>
      <c r="V137" s="155">
        <v>0</v>
      </c>
      <c r="W137" s="155">
        <v>0</v>
      </c>
      <c r="X137" s="155">
        <v>0</v>
      </c>
      <c r="Y137" s="155">
        <v>0</v>
      </c>
      <c r="Z137" s="155">
        <v>0</v>
      </c>
      <c r="AA137" s="155">
        <v>0</v>
      </c>
      <c r="AB137" s="155">
        <v>0</v>
      </c>
      <c r="AC137" s="155">
        <v>0</v>
      </c>
      <c r="AD137" s="155">
        <v>0</v>
      </c>
      <c r="AE137" s="155">
        <v>0</v>
      </c>
      <c r="AF137" s="155">
        <v>0</v>
      </c>
      <c r="AG137" s="155">
        <v>0</v>
      </c>
      <c r="AH137" s="155">
        <v>0</v>
      </c>
      <c r="AI137" s="155">
        <v>0</v>
      </c>
      <c r="AJ137" s="155">
        <v>0</v>
      </c>
      <c r="AK137" s="155">
        <v>0</v>
      </c>
      <c r="AL137" s="155">
        <v>0</v>
      </c>
      <c r="AM137" s="155">
        <v>0</v>
      </c>
      <c r="AN137" s="155">
        <v>0</v>
      </c>
      <c r="AO137" s="155">
        <v>0</v>
      </c>
      <c r="AP137" s="155">
        <v>0</v>
      </c>
    </row>
    <row r="138" spans="1:42" ht="15.6" x14ac:dyDescent="0.3">
      <c r="A138" s="180" t="s">
        <v>548</v>
      </c>
      <c r="B138" s="179">
        <v>0</v>
      </c>
      <c r="C138" s="155">
        <v>0</v>
      </c>
      <c r="D138" s="155">
        <v>0</v>
      </c>
      <c r="E138" s="155">
        <v>0</v>
      </c>
      <c r="F138" s="155">
        <v>0</v>
      </c>
      <c r="G138" s="155">
        <v>0</v>
      </c>
      <c r="H138" s="155">
        <v>0</v>
      </c>
      <c r="I138" s="155">
        <v>0</v>
      </c>
      <c r="J138" s="155">
        <v>0</v>
      </c>
      <c r="K138" s="155">
        <v>0</v>
      </c>
      <c r="L138" s="155">
        <v>0</v>
      </c>
      <c r="M138" s="155">
        <v>0</v>
      </c>
      <c r="N138" s="155">
        <v>0</v>
      </c>
      <c r="O138" s="155">
        <v>0</v>
      </c>
      <c r="P138" s="155">
        <v>0</v>
      </c>
      <c r="Q138" s="155">
        <v>0</v>
      </c>
      <c r="R138" s="155">
        <v>0</v>
      </c>
      <c r="S138" s="155">
        <v>0</v>
      </c>
      <c r="T138" s="155">
        <v>0</v>
      </c>
      <c r="U138" s="155">
        <v>0</v>
      </c>
      <c r="V138" s="155">
        <v>0</v>
      </c>
      <c r="W138" s="155">
        <v>0</v>
      </c>
      <c r="X138" s="155">
        <v>0</v>
      </c>
      <c r="Y138" s="155">
        <v>0</v>
      </c>
      <c r="Z138" s="155">
        <v>0</v>
      </c>
      <c r="AA138" s="155">
        <v>0</v>
      </c>
      <c r="AB138" s="155">
        <v>0</v>
      </c>
      <c r="AC138" s="155">
        <v>0</v>
      </c>
      <c r="AD138" s="155">
        <v>0</v>
      </c>
      <c r="AE138" s="155">
        <v>0</v>
      </c>
      <c r="AF138" s="155">
        <v>0</v>
      </c>
      <c r="AG138" s="155">
        <v>0</v>
      </c>
      <c r="AH138" s="155">
        <v>0</v>
      </c>
      <c r="AI138" s="155">
        <v>0</v>
      </c>
      <c r="AJ138" s="155">
        <v>0</v>
      </c>
      <c r="AK138" s="155">
        <v>0</v>
      </c>
      <c r="AL138" s="155">
        <v>0</v>
      </c>
      <c r="AM138" s="155">
        <v>0</v>
      </c>
      <c r="AN138" s="155">
        <v>0</v>
      </c>
      <c r="AO138" s="155">
        <v>0</v>
      </c>
      <c r="AP138" s="155">
        <v>0</v>
      </c>
    </row>
    <row r="139" spans="1:42" ht="15.6" x14ac:dyDescent="0.3">
      <c r="A139" s="180" t="s">
        <v>549</v>
      </c>
      <c r="B139" s="179">
        <v>1</v>
      </c>
      <c r="C139" s="155">
        <v>0</v>
      </c>
      <c r="D139" s="155">
        <v>0</v>
      </c>
      <c r="E139" s="155">
        <v>0</v>
      </c>
      <c r="F139" s="155">
        <v>0</v>
      </c>
      <c r="G139" s="155">
        <v>0</v>
      </c>
      <c r="H139" s="155">
        <v>0</v>
      </c>
      <c r="I139" s="155">
        <v>0</v>
      </c>
      <c r="J139" s="155">
        <v>0</v>
      </c>
      <c r="K139" s="155">
        <v>0</v>
      </c>
      <c r="L139" s="155">
        <v>0</v>
      </c>
      <c r="M139" s="155">
        <v>0</v>
      </c>
      <c r="N139" s="155">
        <v>0</v>
      </c>
      <c r="O139" s="155">
        <v>0</v>
      </c>
      <c r="P139" s="155">
        <v>0</v>
      </c>
      <c r="Q139" s="155">
        <v>0</v>
      </c>
      <c r="R139" s="155">
        <v>0</v>
      </c>
      <c r="S139" s="155">
        <v>0</v>
      </c>
      <c r="T139" s="155">
        <v>0</v>
      </c>
      <c r="U139" s="155">
        <v>0</v>
      </c>
      <c r="V139" s="155">
        <v>0</v>
      </c>
      <c r="W139" s="155">
        <v>0</v>
      </c>
      <c r="X139" s="155">
        <v>0</v>
      </c>
      <c r="Y139" s="155">
        <v>0</v>
      </c>
      <c r="Z139" s="155">
        <v>0</v>
      </c>
      <c r="AA139" s="155">
        <v>0</v>
      </c>
      <c r="AB139" s="155">
        <v>0</v>
      </c>
      <c r="AC139" s="155">
        <v>0</v>
      </c>
      <c r="AD139" s="155">
        <v>0</v>
      </c>
      <c r="AE139" s="155">
        <v>0</v>
      </c>
      <c r="AF139" s="155">
        <v>0</v>
      </c>
      <c r="AG139" s="155">
        <v>1</v>
      </c>
      <c r="AH139" s="155">
        <v>0</v>
      </c>
      <c r="AI139" s="155">
        <v>0</v>
      </c>
      <c r="AJ139" s="155">
        <v>0</v>
      </c>
      <c r="AK139" s="155">
        <v>0</v>
      </c>
      <c r="AL139" s="155">
        <v>0</v>
      </c>
      <c r="AM139" s="155">
        <v>0</v>
      </c>
      <c r="AN139" s="155">
        <v>0</v>
      </c>
      <c r="AO139" s="155">
        <v>0</v>
      </c>
      <c r="AP139" s="155">
        <v>0</v>
      </c>
    </row>
    <row r="140" spans="1:42" ht="15.6" x14ac:dyDescent="0.3">
      <c r="A140" s="180" t="s">
        <v>705</v>
      </c>
      <c r="B140" s="179">
        <v>2</v>
      </c>
      <c r="C140" s="155">
        <v>0</v>
      </c>
      <c r="D140" s="155">
        <v>0</v>
      </c>
      <c r="E140" s="155">
        <v>0</v>
      </c>
      <c r="F140" s="155">
        <v>0</v>
      </c>
      <c r="G140" s="155">
        <v>0</v>
      </c>
      <c r="H140" s="155">
        <v>1</v>
      </c>
      <c r="I140" s="155">
        <v>0</v>
      </c>
      <c r="J140" s="155">
        <v>0</v>
      </c>
      <c r="K140" s="155">
        <v>0</v>
      </c>
      <c r="L140" s="155">
        <v>0</v>
      </c>
      <c r="M140" s="155">
        <v>0</v>
      </c>
      <c r="N140" s="155">
        <v>0</v>
      </c>
      <c r="O140" s="155">
        <v>0</v>
      </c>
      <c r="P140" s="155">
        <v>0</v>
      </c>
      <c r="Q140" s="155">
        <v>0</v>
      </c>
      <c r="R140" s="155">
        <v>0</v>
      </c>
      <c r="S140" s="155">
        <v>1</v>
      </c>
      <c r="T140" s="155">
        <v>0</v>
      </c>
      <c r="U140" s="155">
        <v>0</v>
      </c>
      <c r="V140" s="155">
        <v>0</v>
      </c>
      <c r="W140" s="155">
        <v>0</v>
      </c>
      <c r="X140" s="155">
        <v>0</v>
      </c>
      <c r="Y140" s="155">
        <v>0</v>
      </c>
      <c r="Z140" s="155">
        <v>0</v>
      </c>
      <c r="AA140" s="155">
        <v>0</v>
      </c>
      <c r="AB140" s="155">
        <v>0</v>
      </c>
      <c r="AC140" s="155">
        <v>0</v>
      </c>
      <c r="AD140" s="155">
        <v>0</v>
      </c>
      <c r="AE140" s="155">
        <v>0</v>
      </c>
      <c r="AF140" s="155">
        <v>0</v>
      </c>
      <c r="AG140" s="155">
        <v>0</v>
      </c>
      <c r="AH140" s="155">
        <v>0</v>
      </c>
      <c r="AI140" s="155">
        <v>0</v>
      </c>
      <c r="AJ140" s="155">
        <v>0</v>
      </c>
      <c r="AK140" s="155">
        <v>0</v>
      </c>
      <c r="AL140" s="155">
        <v>0</v>
      </c>
      <c r="AM140" s="155">
        <v>0</v>
      </c>
      <c r="AN140" s="155">
        <v>0</v>
      </c>
      <c r="AO140" s="155">
        <v>0</v>
      </c>
      <c r="AP140" s="155">
        <v>0</v>
      </c>
    </row>
    <row r="141" spans="1:42" ht="15.6" x14ac:dyDescent="0.3">
      <c r="A141" s="180" t="s">
        <v>322</v>
      </c>
      <c r="B141" s="179">
        <v>24</v>
      </c>
      <c r="C141" s="155">
        <v>0</v>
      </c>
      <c r="D141" s="155">
        <v>0</v>
      </c>
      <c r="E141" s="155">
        <v>0</v>
      </c>
      <c r="F141" s="155">
        <v>0</v>
      </c>
      <c r="G141" s="155">
        <v>0</v>
      </c>
      <c r="H141" s="155">
        <v>0</v>
      </c>
      <c r="I141" s="155">
        <v>0</v>
      </c>
      <c r="J141" s="155">
        <v>0</v>
      </c>
      <c r="K141" s="155">
        <v>0</v>
      </c>
      <c r="L141" s="155">
        <v>0</v>
      </c>
      <c r="M141" s="155">
        <v>0</v>
      </c>
      <c r="N141" s="155">
        <v>0</v>
      </c>
      <c r="O141" s="155">
        <v>0</v>
      </c>
      <c r="P141" s="155">
        <v>0</v>
      </c>
      <c r="Q141" s="155">
        <v>0</v>
      </c>
      <c r="R141" s="155">
        <v>0</v>
      </c>
      <c r="S141" s="155">
        <v>15</v>
      </c>
      <c r="T141" s="155">
        <v>0</v>
      </c>
      <c r="U141" s="155">
        <v>0</v>
      </c>
      <c r="V141" s="155">
        <v>0</v>
      </c>
      <c r="W141" s="155">
        <v>0</v>
      </c>
      <c r="X141" s="155">
        <v>0</v>
      </c>
      <c r="Y141" s="155">
        <v>0</v>
      </c>
      <c r="Z141" s="155">
        <v>1</v>
      </c>
      <c r="AA141" s="155">
        <v>0</v>
      </c>
      <c r="AB141" s="155">
        <v>0</v>
      </c>
      <c r="AC141" s="155">
        <v>3</v>
      </c>
      <c r="AD141" s="155">
        <v>1</v>
      </c>
      <c r="AE141" s="155">
        <v>0</v>
      </c>
      <c r="AF141" s="155">
        <v>0</v>
      </c>
      <c r="AG141" s="155">
        <v>2</v>
      </c>
      <c r="AH141" s="155">
        <v>0</v>
      </c>
      <c r="AI141" s="155">
        <v>0</v>
      </c>
      <c r="AJ141" s="155">
        <v>0</v>
      </c>
      <c r="AK141" s="155">
        <v>0</v>
      </c>
      <c r="AL141" s="155">
        <v>0</v>
      </c>
      <c r="AM141" s="155">
        <v>0</v>
      </c>
      <c r="AN141" s="155">
        <v>1</v>
      </c>
      <c r="AO141" s="155">
        <v>0</v>
      </c>
      <c r="AP141" s="155">
        <v>1</v>
      </c>
    </row>
    <row r="142" spans="1:42" ht="15.6" x14ac:dyDescent="0.3">
      <c r="A142" s="180" t="s">
        <v>550</v>
      </c>
      <c r="B142" s="179">
        <v>1</v>
      </c>
      <c r="C142" s="155">
        <v>0</v>
      </c>
      <c r="D142" s="155">
        <v>0</v>
      </c>
      <c r="E142" s="155">
        <v>0</v>
      </c>
      <c r="F142" s="155">
        <v>0</v>
      </c>
      <c r="G142" s="155">
        <v>0</v>
      </c>
      <c r="H142" s="155">
        <v>0</v>
      </c>
      <c r="I142" s="155">
        <v>0</v>
      </c>
      <c r="J142" s="155">
        <v>0</v>
      </c>
      <c r="K142" s="155">
        <v>0</v>
      </c>
      <c r="L142" s="155">
        <v>0</v>
      </c>
      <c r="M142" s="155">
        <v>0</v>
      </c>
      <c r="N142" s="155">
        <v>0</v>
      </c>
      <c r="O142" s="155">
        <v>0</v>
      </c>
      <c r="P142" s="155">
        <v>0</v>
      </c>
      <c r="Q142" s="155">
        <v>0</v>
      </c>
      <c r="R142" s="155">
        <v>0</v>
      </c>
      <c r="S142" s="155">
        <v>0</v>
      </c>
      <c r="T142" s="155">
        <v>0</v>
      </c>
      <c r="U142" s="155">
        <v>0</v>
      </c>
      <c r="V142" s="155">
        <v>0</v>
      </c>
      <c r="W142" s="155">
        <v>0</v>
      </c>
      <c r="X142" s="155">
        <v>0</v>
      </c>
      <c r="Y142" s="155">
        <v>0</v>
      </c>
      <c r="Z142" s="155">
        <v>0</v>
      </c>
      <c r="AA142" s="155">
        <v>0</v>
      </c>
      <c r="AB142" s="155">
        <v>0</v>
      </c>
      <c r="AC142" s="155">
        <v>1</v>
      </c>
      <c r="AD142" s="155">
        <v>0</v>
      </c>
      <c r="AE142" s="155">
        <v>0</v>
      </c>
      <c r="AF142" s="155">
        <v>0</v>
      </c>
      <c r="AG142" s="155">
        <v>0</v>
      </c>
      <c r="AH142" s="155">
        <v>0</v>
      </c>
      <c r="AI142" s="155">
        <v>0</v>
      </c>
      <c r="AJ142" s="155">
        <v>0</v>
      </c>
      <c r="AK142" s="155">
        <v>0</v>
      </c>
      <c r="AL142" s="155">
        <v>0</v>
      </c>
      <c r="AM142" s="155">
        <v>0</v>
      </c>
      <c r="AN142" s="155">
        <v>0</v>
      </c>
      <c r="AO142" s="155">
        <v>0</v>
      </c>
      <c r="AP142" s="155">
        <v>0</v>
      </c>
    </row>
    <row r="143" spans="1:42" ht="15.6" x14ac:dyDescent="0.3">
      <c r="A143" s="180" t="s">
        <v>706</v>
      </c>
      <c r="B143" s="179">
        <v>0</v>
      </c>
      <c r="C143" s="155">
        <v>0</v>
      </c>
      <c r="D143" s="155">
        <v>0</v>
      </c>
      <c r="E143" s="155">
        <v>0</v>
      </c>
      <c r="F143" s="155">
        <v>0</v>
      </c>
      <c r="G143" s="155">
        <v>0</v>
      </c>
      <c r="H143" s="155">
        <v>0</v>
      </c>
      <c r="I143" s="155">
        <v>0</v>
      </c>
      <c r="J143" s="155">
        <v>0</v>
      </c>
      <c r="K143" s="155">
        <v>0</v>
      </c>
      <c r="L143" s="155">
        <v>0</v>
      </c>
      <c r="M143" s="155">
        <v>0</v>
      </c>
      <c r="N143" s="155">
        <v>0</v>
      </c>
      <c r="O143" s="155">
        <v>0</v>
      </c>
      <c r="P143" s="155">
        <v>0</v>
      </c>
      <c r="Q143" s="155">
        <v>0</v>
      </c>
      <c r="R143" s="155">
        <v>0</v>
      </c>
      <c r="S143" s="155">
        <v>0</v>
      </c>
      <c r="T143" s="155">
        <v>0</v>
      </c>
      <c r="U143" s="155">
        <v>0</v>
      </c>
      <c r="V143" s="155">
        <v>0</v>
      </c>
      <c r="W143" s="155">
        <v>0</v>
      </c>
      <c r="X143" s="155">
        <v>0</v>
      </c>
      <c r="Y143" s="155">
        <v>0</v>
      </c>
      <c r="Z143" s="155">
        <v>0</v>
      </c>
      <c r="AA143" s="155">
        <v>0</v>
      </c>
      <c r="AB143" s="155">
        <v>0</v>
      </c>
      <c r="AC143" s="155">
        <v>0</v>
      </c>
      <c r="AD143" s="155">
        <v>0</v>
      </c>
      <c r="AE143" s="155">
        <v>0</v>
      </c>
      <c r="AF143" s="155">
        <v>0</v>
      </c>
      <c r="AG143" s="155">
        <v>0</v>
      </c>
      <c r="AH143" s="155">
        <v>0</v>
      </c>
      <c r="AI143" s="155">
        <v>0</v>
      </c>
      <c r="AJ143" s="155">
        <v>0</v>
      </c>
      <c r="AK143" s="155">
        <v>0</v>
      </c>
      <c r="AL143" s="155">
        <v>0</v>
      </c>
      <c r="AM143" s="155">
        <v>0</v>
      </c>
      <c r="AN143" s="155">
        <v>0</v>
      </c>
      <c r="AO143" s="155">
        <v>0</v>
      </c>
      <c r="AP143" s="155">
        <v>0</v>
      </c>
    </row>
    <row r="144" spans="1:42" ht="15.6" x14ac:dyDescent="0.3">
      <c r="A144" s="180" t="s">
        <v>606</v>
      </c>
      <c r="B144" s="179">
        <v>1</v>
      </c>
      <c r="C144" s="155">
        <v>0</v>
      </c>
      <c r="D144" s="155">
        <v>0</v>
      </c>
      <c r="E144" s="155">
        <v>1</v>
      </c>
      <c r="F144" s="155">
        <v>0</v>
      </c>
      <c r="G144" s="155">
        <v>0</v>
      </c>
      <c r="H144" s="155">
        <v>0</v>
      </c>
      <c r="I144" s="155">
        <v>0</v>
      </c>
      <c r="J144" s="155">
        <v>0</v>
      </c>
      <c r="K144" s="155">
        <v>0</v>
      </c>
      <c r="L144" s="155">
        <v>0</v>
      </c>
      <c r="M144" s="155">
        <v>0</v>
      </c>
      <c r="N144" s="155">
        <v>0</v>
      </c>
      <c r="O144" s="155">
        <v>0</v>
      </c>
      <c r="P144" s="155">
        <v>0</v>
      </c>
      <c r="Q144" s="155">
        <v>0</v>
      </c>
      <c r="R144" s="155">
        <v>0</v>
      </c>
      <c r="S144" s="155">
        <v>0</v>
      </c>
      <c r="T144" s="155">
        <v>0</v>
      </c>
      <c r="U144" s="155">
        <v>0</v>
      </c>
      <c r="V144" s="155">
        <v>0</v>
      </c>
      <c r="W144" s="155">
        <v>0</v>
      </c>
      <c r="X144" s="155">
        <v>0</v>
      </c>
      <c r="Y144" s="155">
        <v>0</v>
      </c>
      <c r="Z144" s="155">
        <v>0</v>
      </c>
      <c r="AA144" s="155">
        <v>0</v>
      </c>
      <c r="AB144" s="155">
        <v>0</v>
      </c>
      <c r="AC144" s="155">
        <v>0</v>
      </c>
      <c r="AD144" s="155">
        <v>0</v>
      </c>
      <c r="AE144" s="155">
        <v>0</v>
      </c>
      <c r="AF144" s="155">
        <v>0</v>
      </c>
      <c r="AG144" s="155">
        <v>0</v>
      </c>
      <c r="AH144" s="155">
        <v>0</v>
      </c>
      <c r="AI144" s="155">
        <v>0</v>
      </c>
      <c r="AJ144" s="155">
        <v>0</v>
      </c>
      <c r="AK144" s="155">
        <v>0</v>
      </c>
      <c r="AL144" s="155">
        <v>0</v>
      </c>
      <c r="AM144" s="155">
        <v>0</v>
      </c>
      <c r="AN144" s="155">
        <v>0</v>
      </c>
      <c r="AO144" s="155">
        <v>0</v>
      </c>
      <c r="AP144" s="155">
        <v>0</v>
      </c>
    </row>
    <row r="145" spans="1:42" ht="15.6" x14ac:dyDescent="0.3">
      <c r="A145" s="180" t="s">
        <v>627</v>
      </c>
      <c r="B145" s="179">
        <v>0</v>
      </c>
      <c r="C145" s="155">
        <v>0</v>
      </c>
      <c r="D145" s="155">
        <v>0</v>
      </c>
      <c r="E145" s="155">
        <v>0</v>
      </c>
      <c r="F145" s="155">
        <v>0</v>
      </c>
      <c r="G145" s="155">
        <v>0</v>
      </c>
      <c r="H145" s="155">
        <v>0</v>
      </c>
      <c r="I145" s="155">
        <v>0</v>
      </c>
      <c r="J145" s="155">
        <v>0</v>
      </c>
      <c r="K145" s="155">
        <v>0</v>
      </c>
      <c r="L145" s="155">
        <v>0</v>
      </c>
      <c r="M145" s="155">
        <v>0</v>
      </c>
      <c r="N145" s="155">
        <v>0</v>
      </c>
      <c r="O145" s="155">
        <v>0</v>
      </c>
      <c r="P145" s="155">
        <v>0</v>
      </c>
      <c r="Q145" s="155">
        <v>0</v>
      </c>
      <c r="R145" s="155">
        <v>0</v>
      </c>
      <c r="S145" s="155">
        <v>0</v>
      </c>
      <c r="T145" s="155">
        <v>0</v>
      </c>
      <c r="U145" s="155">
        <v>0</v>
      </c>
      <c r="V145" s="155">
        <v>0</v>
      </c>
      <c r="W145" s="155">
        <v>0</v>
      </c>
      <c r="X145" s="155">
        <v>0</v>
      </c>
      <c r="Y145" s="155">
        <v>0</v>
      </c>
      <c r="Z145" s="155">
        <v>0</v>
      </c>
      <c r="AA145" s="155">
        <v>0</v>
      </c>
      <c r="AB145" s="155">
        <v>0</v>
      </c>
      <c r="AC145" s="155">
        <v>0</v>
      </c>
      <c r="AD145" s="155">
        <v>0</v>
      </c>
      <c r="AE145" s="155">
        <v>0</v>
      </c>
      <c r="AF145" s="155">
        <v>0</v>
      </c>
      <c r="AG145" s="155">
        <v>0</v>
      </c>
      <c r="AH145" s="155">
        <v>0</v>
      </c>
      <c r="AI145" s="155">
        <v>0</v>
      </c>
      <c r="AJ145" s="155">
        <v>0</v>
      </c>
      <c r="AK145" s="155">
        <v>0</v>
      </c>
      <c r="AL145" s="155">
        <v>0</v>
      </c>
      <c r="AM145" s="155">
        <v>0</v>
      </c>
      <c r="AN145" s="155">
        <v>0</v>
      </c>
      <c r="AO145" s="155">
        <v>0</v>
      </c>
      <c r="AP145" s="155">
        <v>0</v>
      </c>
    </row>
    <row r="146" spans="1:42" ht="15.6" x14ac:dyDescent="0.3">
      <c r="A146" s="180" t="s">
        <v>707</v>
      </c>
      <c r="B146" s="179">
        <v>0</v>
      </c>
      <c r="C146" s="155">
        <v>0</v>
      </c>
      <c r="D146" s="155">
        <v>0</v>
      </c>
      <c r="E146" s="155">
        <v>0</v>
      </c>
      <c r="F146" s="155">
        <v>0</v>
      </c>
      <c r="G146" s="155">
        <v>0</v>
      </c>
      <c r="H146" s="155">
        <v>0</v>
      </c>
      <c r="I146" s="155">
        <v>0</v>
      </c>
      <c r="J146" s="155">
        <v>0</v>
      </c>
      <c r="K146" s="155">
        <v>0</v>
      </c>
      <c r="L146" s="155">
        <v>0</v>
      </c>
      <c r="M146" s="155">
        <v>0</v>
      </c>
      <c r="N146" s="155">
        <v>0</v>
      </c>
      <c r="O146" s="155">
        <v>0</v>
      </c>
      <c r="P146" s="155">
        <v>0</v>
      </c>
      <c r="Q146" s="155">
        <v>0</v>
      </c>
      <c r="R146" s="155">
        <v>0</v>
      </c>
      <c r="S146" s="155">
        <v>0</v>
      </c>
      <c r="T146" s="155">
        <v>0</v>
      </c>
      <c r="U146" s="155">
        <v>0</v>
      </c>
      <c r="V146" s="155">
        <v>0</v>
      </c>
      <c r="W146" s="155">
        <v>0</v>
      </c>
      <c r="X146" s="155">
        <v>0</v>
      </c>
      <c r="Y146" s="155">
        <v>0</v>
      </c>
      <c r="Z146" s="155">
        <v>0</v>
      </c>
      <c r="AA146" s="155">
        <v>0</v>
      </c>
      <c r="AB146" s="155">
        <v>0</v>
      </c>
      <c r="AC146" s="155">
        <v>0</v>
      </c>
      <c r="AD146" s="155">
        <v>0</v>
      </c>
      <c r="AE146" s="155">
        <v>0</v>
      </c>
      <c r="AF146" s="155">
        <v>0</v>
      </c>
      <c r="AG146" s="155">
        <v>0</v>
      </c>
      <c r="AH146" s="155">
        <v>0</v>
      </c>
      <c r="AI146" s="155">
        <v>0</v>
      </c>
      <c r="AJ146" s="155">
        <v>0</v>
      </c>
      <c r="AK146" s="155">
        <v>0</v>
      </c>
      <c r="AL146" s="155">
        <v>0</v>
      </c>
      <c r="AM146" s="155">
        <v>0</v>
      </c>
      <c r="AN146" s="155">
        <v>0</v>
      </c>
      <c r="AO146" s="155">
        <v>0</v>
      </c>
      <c r="AP146" s="155">
        <v>0</v>
      </c>
    </row>
    <row r="147" spans="1:42" ht="15.6" x14ac:dyDescent="0.3">
      <c r="A147" s="180" t="s">
        <v>708</v>
      </c>
      <c r="B147" s="179">
        <v>0</v>
      </c>
      <c r="C147" s="155">
        <v>0</v>
      </c>
      <c r="D147" s="155">
        <v>0</v>
      </c>
      <c r="E147" s="155">
        <v>0</v>
      </c>
      <c r="F147" s="155">
        <v>0</v>
      </c>
      <c r="G147" s="155">
        <v>0</v>
      </c>
      <c r="H147" s="155">
        <v>0</v>
      </c>
      <c r="I147" s="155">
        <v>0</v>
      </c>
      <c r="J147" s="155">
        <v>0</v>
      </c>
      <c r="K147" s="155">
        <v>0</v>
      </c>
      <c r="L147" s="155">
        <v>0</v>
      </c>
      <c r="M147" s="155">
        <v>0</v>
      </c>
      <c r="N147" s="155">
        <v>0</v>
      </c>
      <c r="O147" s="155">
        <v>0</v>
      </c>
      <c r="P147" s="155">
        <v>0</v>
      </c>
      <c r="Q147" s="155">
        <v>0</v>
      </c>
      <c r="R147" s="155">
        <v>0</v>
      </c>
      <c r="S147" s="155">
        <v>0</v>
      </c>
      <c r="T147" s="155">
        <v>0</v>
      </c>
      <c r="U147" s="155">
        <v>0</v>
      </c>
      <c r="V147" s="155">
        <v>0</v>
      </c>
      <c r="W147" s="155">
        <v>0</v>
      </c>
      <c r="X147" s="155">
        <v>0</v>
      </c>
      <c r="Y147" s="155">
        <v>0</v>
      </c>
      <c r="Z147" s="155">
        <v>0</v>
      </c>
      <c r="AA147" s="155">
        <v>0</v>
      </c>
      <c r="AB147" s="155">
        <v>0</v>
      </c>
      <c r="AC147" s="155">
        <v>0</v>
      </c>
      <c r="AD147" s="155">
        <v>0</v>
      </c>
      <c r="AE147" s="155">
        <v>0</v>
      </c>
      <c r="AF147" s="155">
        <v>0</v>
      </c>
      <c r="AG147" s="155">
        <v>0</v>
      </c>
      <c r="AH147" s="155">
        <v>0</v>
      </c>
      <c r="AI147" s="155">
        <v>0</v>
      </c>
      <c r="AJ147" s="155">
        <v>0</v>
      </c>
      <c r="AK147" s="155">
        <v>0</v>
      </c>
      <c r="AL147" s="155">
        <v>0</v>
      </c>
      <c r="AM147" s="155">
        <v>0</v>
      </c>
      <c r="AN147" s="155">
        <v>0</v>
      </c>
      <c r="AO147" s="155">
        <v>0</v>
      </c>
      <c r="AP147" s="155">
        <v>0</v>
      </c>
    </row>
    <row r="148" spans="1:42" ht="15.6" x14ac:dyDescent="0.3">
      <c r="A148" s="180" t="s">
        <v>308</v>
      </c>
      <c r="B148" s="179">
        <v>55</v>
      </c>
      <c r="C148" s="155">
        <v>0</v>
      </c>
      <c r="D148" s="155">
        <v>0</v>
      </c>
      <c r="E148" s="155">
        <v>0</v>
      </c>
      <c r="F148" s="155">
        <v>0</v>
      </c>
      <c r="G148" s="155">
        <v>0</v>
      </c>
      <c r="H148" s="155">
        <v>3</v>
      </c>
      <c r="I148" s="155">
        <v>0</v>
      </c>
      <c r="J148" s="155">
        <v>0</v>
      </c>
      <c r="K148" s="155">
        <v>0</v>
      </c>
      <c r="L148" s="155">
        <v>0</v>
      </c>
      <c r="M148" s="155">
        <v>0</v>
      </c>
      <c r="N148" s="155">
        <v>0</v>
      </c>
      <c r="O148" s="155">
        <v>0</v>
      </c>
      <c r="P148" s="155">
        <v>2</v>
      </c>
      <c r="Q148" s="155">
        <v>0</v>
      </c>
      <c r="R148" s="155">
        <v>0</v>
      </c>
      <c r="S148" s="155">
        <v>14</v>
      </c>
      <c r="T148" s="155">
        <v>7</v>
      </c>
      <c r="U148" s="155">
        <v>0</v>
      </c>
      <c r="V148" s="155">
        <v>0</v>
      </c>
      <c r="W148" s="155">
        <v>0</v>
      </c>
      <c r="X148" s="155">
        <v>0</v>
      </c>
      <c r="Y148" s="155">
        <v>0</v>
      </c>
      <c r="Z148" s="155">
        <v>0</v>
      </c>
      <c r="AA148" s="155">
        <v>0</v>
      </c>
      <c r="AB148" s="155">
        <v>0</v>
      </c>
      <c r="AC148" s="155">
        <v>18</v>
      </c>
      <c r="AD148" s="155">
        <v>0</v>
      </c>
      <c r="AE148" s="155">
        <v>0</v>
      </c>
      <c r="AF148" s="155">
        <v>0</v>
      </c>
      <c r="AG148" s="155">
        <v>2</v>
      </c>
      <c r="AH148" s="155">
        <v>1</v>
      </c>
      <c r="AI148" s="155">
        <v>0</v>
      </c>
      <c r="AJ148" s="155">
        <v>4</v>
      </c>
      <c r="AK148" s="155">
        <v>0</v>
      </c>
      <c r="AL148" s="155">
        <v>0</v>
      </c>
      <c r="AM148" s="155">
        <v>0</v>
      </c>
      <c r="AN148" s="155">
        <v>0</v>
      </c>
      <c r="AO148" s="155">
        <v>0</v>
      </c>
      <c r="AP148" s="155">
        <v>4</v>
      </c>
    </row>
    <row r="149" spans="1:42" ht="15.6" x14ac:dyDescent="0.3">
      <c r="A149" s="180" t="s">
        <v>710</v>
      </c>
      <c r="B149" s="179">
        <v>11</v>
      </c>
      <c r="C149" s="155">
        <v>0</v>
      </c>
      <c r="D149" s="155">
        <v>0</v>
      </c>
      <c r="E149" s="155">
        <v>0</v>
      </c>
      <c r="F149" s="155">
        <v>0</v>
      </c>
      <c r="G149" s="155">
        <v>0</v>
      </c>
      <c r="H149" s="155">
        <v>0</v>
      </c>
      <c r="I149" s="155">
        <v>0</v>
      </c>
      <c r="J149" s="155">
        <v>0</v>
      </c>
      <c r="K149" s="155">
        <v>0</v>
      </c>
      <c r="L149" s="155">
        <v>0</v>
      </c>
      <c r="M149" s="155">
        <v>0</v>
      </c>
      <c r="N149" s="155">
        <v>0</v>
      </c>
      <c r="O149" s="155">
        <v>0</v>
      </c>
      <c r="P149" s="155">
        <v>0</v>
      </c>
      <c r="Q149" s="155">
        <v>0</v>
      </c>
      <c r="R149" s="155">
        <v>0</v>
      </c>
      <c r="S149" s="155">
        <v>8</v>
      </c>
      <c r="T149" s="155">
        <v>0</v>
      </c>
      <c r="U149" s="155">
        <v>0</v>
      </c>
      <c r="V149" s="155">
        <v>0</v>
      </c>
      <c r="W149" s="155">
        <v>0</v>
      </c>
      <c r="X149" s="155">
        <v>0</v>
      </c>
      <c r="Y149" s="155">
        <v>0</v>
      </c>
      <c r="Z149" s="155">
        <v>0</v>
      </c>
      <c r="AA149" s="155">
        <v>0</v>
      </c>
      <c r="AB149" s="155">
        <v>0</v>
      </c>
      <c r="AC149" s="155">
        <v>0</v>
      </c>
      <c r="AD149" s="155">
        <v>0</v>
      </c>
      <c r="AE149" s="155">
        <v>0</v>
      </c>
      <c r="AF149" s="155">
        <v>0</v>
      </c>
      <c r="AG149" s="155">
        <v>3</v>
      </c>
      <c r="AH149" s="155">
        <v>0</v>
      </c>
      <c r="AI149" s="155">
        <v>0</v>
      </c>
      <c r="AJ149" s="155">
        <v>0</v>
      </c>
      <c r="AK149" s="155">
        <v>0</v>
      </c>
      <c r="AL149" s="155">
        <v>0</v>
      </c>
      <c r="AM149" s="155">
        <v>0</v>
      </c>
      <c r="AN149" s="155">
        <v>0</v>
      </c>
      <c r="AO149" s="155">
        <v>0</v>
      </c>
      <c r="AP149" s="155">
        <v>0</v>
      </c>
    </row>
    <row r="150" spans="1:42" ht="15.6" x14ac:dyDescent="0.3">
      <c r="A150" s="181" t="s">
        <v>711</v>
      </c>
      <c r="B150" s="179">
        <v>0</v>
      </c>
      <c r="C150" s="155">
        <v>0</v>
      </c>
      <c r="D150" s="155">
        <v>0</v>
      </c>
      <c r="E150" s="155">
        <v>0</v>
      </c>
      <c r="F150" s="155">
        <v>0</v>
      </c>
      <c r="G150" s="155">
        <v>0</v>
      </c>
      <c r="H150" s="155">
        <v>0</v>
      </c>
      <c r="I150" s="155">
        <v>0</v>
      </c>
      <c r="J150" s="155">
        <v>0</v>
      </c>
      <c r="K150" s="155">
        <v>0</v>
      </c>
      <c r="L150" s="155">
        <v>0</v>
      </c>
      <c r="M150" s="155">
        <v>0</v>
      </c>
      <c r="N150" s="155">
        <v>0</v>
      </c>
      <c r="O150" s="155">
        <v>0</v>
      </c>
      <c r="P150" s="155">
        <v>0</v>
      </c>
      <c r="Q150" s="155">
        <v>0</v>
      </c>
      <c r="R150" s="155">
        <v>0</v>
      </c>
      <c r="S150" s="155">
        <v>0</v>
      </c>
      <c r="T150" s="155">
        <v>0</v>
      </c>
      <c r="U150" s="155">
        <v>0</v>
      </c>
      <c r="V150" s="155">
        <v>0</v>
      </c>
      <c r="W150" s="155">
        <v>0</v>
      </c>
      <c r="X150" s="155">
        <v>0</v>
      </c>
      <c r="Y150" s="155">
        <v>0</v>
      </c>
      <c r="Z150" s="155">
        <v>0</v>
      </c>
      <c r="AA150" s="155">
        <v>0</v>
      </c>
      <c r="AB150" s="155">
        <v>0</v>
      </c>
      <c r="AC150" s="155">
        <v>0</v>
      </c>
      <c r="AD150" s="155">
        <v>0</v>
      </c>
      <c r="AE150" s="155">
        <v>0</v>
      </c>
      <c r="AF150" s="155">
        <v>0</v>
      </c>
      <c r="AG150" s="155">
        <v>0</v>
      </c>
      <c r="AH150" s="155">
        <v>0</v>
      </c>
      <c r="AI150" s="155">
        <v>0</v>
      </c>
      <c r="AJ150" s="155">
        <v>0</v>
      </c>
      <c r="AK150" s="155">
        <v>0</v>
      </c>
      <c r="AL150" s="155">
        <v>0</v>
      </c>
      <c r="AM150" s="155">
        <v>0</v>
      </c>
      <c r="AN150" s="155">
        <v>0</v>
      </c>
      <c r="AO150" s="155">
        <v>0</v>
      </c>
      <c r="AP150" s="155">
        <v>0</v>
      </c>
    </row>
    <row r="151" spans="1:42" ht="15.6" x14ac:dyDescent="0.3">
      <c r="A151" s="180" t="s">
        <v>551</v>
      </c>
      <c r="B151" s="179">
        <v>0</v>
      </c>
      <c r="C151" s="155">
        <v>0</v>
      </c>
      <c r="D151" s="155">
        <v>0</v>
      </c>
      <c r="E151" s="155">
        <v>0</v>
      </c>
      <c r="F151" s="155">
        <v>0</v>
      </c>
      <c r="G151" s="155">
        <v>0</v>
      </c>
      <c r="H151" s="155">
        <v>0</v>
      </c>
      <c r="I151" s="155">
        <v>0</v>
      </c>
      <c r="J151" s="155">
        <v>0</v>
      </c>
      <c r="K151" s="155">
        <v>0</v>
      </c>
      <c r="L151" s="155">
        <v>0</v>
      </c>
      <c r="M151" s="155">
        <v>0</v>
      </c>
      <c r="N151" s="155">
        <v>0</v>
      </c>
      <c r="O151" s="155">
        <v>0</v>
      </c>
      <c r="P151" s="155">
        <v>0</v>
      </c>
      <c r="Q151" s="155">
        <v>0</v>
      </c>
      <c r="R151" s="155">
        <v>0</v>
      </c>
      <c r="S151" s="155">
        <v>0</v>
      </c>
      <c r="T151" s="155">
        <v>0</v>
      </c>
      <c r="U151" s="155">
        <v>0</v>
      </c>
      <c r="V151" s="155">
        <v>0</v>
      </c>
      <c r="W151" s="155">
        <v>0</v>
      </c>
      <c r="X151" s="155">
        <v>0</v>
      </c>
      <c r="Y151" s="155">
        <v>0</v>
      </c>
      <c r="Z151" s="155">
        <v>0</v>
      </c>
      <c r="AA151" s="155">
        <v>0</v>
      </c>
      <c r="AB151" s="155">
        <v>0</v>
      </c>
      <c r="AC151" s="155">
        <v>0</v>
      </c>
      <c r="AD151" s="155">
        <v>0</v>
      </c>
      <c r="AE151" s="155">
        <v>0</v>
      </c>
      <c r="AF151" s="155">
        <v>0</v>
      </c>
      <c r="AG151" s="155">
        <v>0</v>
      </c>
      <c r="AH151" s="155">
        <v>0</v>
      </c>
      <c r="AI151" s="155">
        <v>0</v>
      </c>
      <c r="AJ151" s="155">
        <v>0</v>
      </c>
      <c r="AK151" s="155">
        <v>0</v>
      </c>
      <c r="AL151" s="155">
        <v>0</v>
      </c>
      <c r="AM151" s="155">
        <v>0</v>
      </c>
      <c r="AN151" s="155">
        <v>0</v>
      </c>
      <c r="AO151" s="155">
        <v>0</v>
      </c>
      <c r="AP151" s="155">
        <v>0</v>
      </c>
    </row>
    <row r="152" spans="1:42" ht="15.6" x14ac:dyDescent="0.3">
      <c r="A152" s="180" t="s">
        <v>712</v>
      </c>
      <c r="B152" s="179">
        <v>0</v>
      </c>
      <c r="C152" s="155">
        <v>0</v>
      </c>
      <c r="D152" s="155">
        <v>0</v>
      </c>
      <c r="E152" s="155">
        <v>0</v>
      </c>
      <c r="F152" s="155">
        <v>0</v>
      </c>
      <c r="G152" s="155">
        <v>0</v>
      </c>
      <c r="H152" s="155">
        <v>0</v>
      </c>
      <c r="I152" s="155">
        <v>0</v>
      </c>
      <c r="J152" s="155">
        <v>0</v>
      </c>
      <c r="K152" s="155">
        <v>0</v>
      </c>
      <c r="L152" s="155">
        <v>0</v>
      </c>
      <c r="M152" s="155">
        <v>0</v>
      </c>
      <c r="N152" s="155">
        <v>0</v>
      </c>
      <c r="O152" s="155">
        <v>0</v>
      </c>
      <c r="P152" s="155">
        <v>0</v>
      </c>
      <c r="Q152" s="155">
        <v>0</v>
      </c>
      <c r="R152" s="155">
        <v>0</v>
      </c>
      <c r="S152" s="155">
        <v>0</v>
      </c>
      <c r="T152" s="155">
        <v>0</v>
      </c>
      <c r="U152" s="155">
        <v>0</v>
      </c>
      <c r="V152" s="155">
        <v>0</v>
      </c>
      <c r="W152" s="155">
        <v>0</v>
      </c>
      <c r="X152" s="155">
        <v>0</v>
      </c>
      <c r="Y152" s="155">
        <v>0</v>
      </c>
      <c r="Z152" s="155">
        <v>0</v>
      </c>
      <c r="AA152" s="155">
        <v>0</v>
      </c>
      <c r="AB152" s="155">
        <v>0</v>
      </c>
      <c r="AC152" s="155">
        <v>0</v>
      </c>
      <c r="AD152" s="155">
        <v>0</v>
      </c>
      <c r="AE152" s="155">
        <v>0</v>
      </c>
      <c r="AF152" s="155">
        <v>0</v>
      </c>
      <c r="AG152" s="155">
        <v>0</v>
      </c>
      <c r="AH152" s="155">
        <v>0</v>
      </c>
      <c r="AI152" s="155">
        <v>0</v>
      </c>
      <c r="AJ152" s="155">
        <v>0</v>
      </c>
      <c r="AK152" s="155">
        <v>0</v>
      </c>
      <c r="AL152" s="155">
        <v>0</v>
      </c>
      <c r="AM152" s="155">
        <v>0</v>
      </c>
      <c r="AN152" s="155">
        <v>0</v>
      </c>
      <c r="AO152" s="155">
        <v>0</v>
      </c>
      <c r="AP152" s="155">
        <v>0</v>
      </c>
    </row>
    <row r="153" spans="1:42" ht="15.6" x14ac:dyDescent="0.3">
      <c r="A153" s="180" t="s">
        <v>528</v>
      </c>
      <c r="B153" s="179">
        <v>0</v>
      </c>
      <c r="C153" s="155">
        <v>0</v>
      </c>
      <c r="D153" s="155">
        <v>0</v>
      </c>
      <c r="E153" s="155">
        <v>0</v>
      </c>
      <c r="F153" s="155">
        <v>0</v>
      </c>
      <c r="G153" s="155">
        <v>0</v>
      </c>
      <c r="H153" s="155">
        <v>0</v>
      </c>
      <c r="I153" s="155">
        <v>0</v>
      </c>
      <c r="J153" s="155">
        <v>0</v>
      </c>
      <c r="K153" s="155">
        <v>0</v>
      </c>
      <c r="L153" s="155">
        <v>0</v>
      </c>
      <c r="M153" s="155">
        <v>0</v>
      </c>
      <c r="N153" s="155">
        <v>0</v>
      </c>
      <c r="O153" s="155">
        <v>0</v>
      </c>
      <c r="P153" s="155">
        <v>0</v>
      </c>
      <c r="Q153" s="155">
        <v>0</v>
      </c>
      <c r="R153" s="155">
        <v>0</v>
      </c>
      <c r="S153" s="155">
        <v>0</v>
      </c>
      <c r="T153" s="155">
        <v>0</v>
      </c>
      <c r="U153" s="155">
        <v>0</v>
      </c>
      <c r="V153" s="155">
        <v>0</v>
      </c>
      <c r="W153" s="155">
        <v>0</v>
      </c>
      <c r="X153" s="155">
        <v>0</v>
      </c>
      <c r="Y153" s="155">
        <v>0</v>
      </c>
      <c r="Z153" s="155">
        <v>0</v>
      </c>
      <c r="AA153" s="155">
        <v>0</v>
      </c>
      <c r="AB153" s="155">
        <v>0</v>
      </c>
      <c r="AC153" s="155">
        <v>0</v>
      </c>
      <c r="AD153" s="155">
        <v>0</v>
      </c>
      <c r="AE153" s="155">
        <v>0</v>
      </c>
      <c r="AF153" s="155">
        <v>0</v>
      </c>
      <c r="AG153" s="155">
        <v>0</v>
      </c>
      <c r="AH153" s="155">
        <v>0</v>
      </c>
      <c r="AI153" s="155">
        <v>0</v>
      </c>
      <c r="AJ153" s="155">
        <v>0</v>
      </c>
      <c r="AK153" s="155">
        <v>0</v>
      </c>
      <c r="AL153" s="155">
        <v>0</v>
      </c>
      <c r="AM153" s="155">
        <v>0</v>
      </c>
      <c r="AN153" s="155">
        <v>0</v>
      </c>
      <c r="AO153" s="155">
        <v>0</v>
      </c>
      <c r="AP153" s="155">
        <v>0</v>
      </c>
    </row>
    <row r="154" spans="1:42" ht="15.6" x14ac:dyDescent="0.3">
      <c r="A154" s="180" t="s">
        <v>618</v>
      </c>
      <c r="B154" s="179">
        <v>2</v>
      </c>
      <c r="C154" s="155">
        <v>0</v>
      </c>
      <c r="D154" s="155">
        <v>0</v>
      </c>
      <c r="E154" s="155">
        <v>0</v>
      </c>
      <c r="F154" s="155">
        <v>0</v>
      </c>
      <c r="G154" s="155">
        <v>0</v>
      </c>
      <c r="H154" s="155">
        <v>0</v>
      </c>
      <c r="I154" s="155">
        <v>0</v>
      </c>
      <c r="J154" s="155">
        <v>0</v>
      </c>
      <c r="K154" s="155">
        <v>0</v>
      </c>
      <c r="L154" s="155">
        <v>0</v>
      </c>
      <c r="M154" s="155">
        <v>0</v>
      </c>
      <c r="N154" s="155">
        <v>0</v>
      </c>
      <c r="O154" s="155">
        <v>0</v>
      </c>
      <c r="P154" s="155">
        <v>0</v>
      </c>
      <c r="Q154" s="155">
        <v>0</v>
      </c>
      <c r="R154" s="155">
        <v>0</v>
      </c>
      <c r="S154" s="155">
        <v>2</v>
      </c>
      <c r="T154" s="155">
        <v>0</v>
      </c>
      <c r="U154" s="155">
        <v>0</v>
      </c>
      <c r="V154" s="155">
        <v>0</v>
      </c>
      <c r="W154" s="155">
        <v>0</v>
      </c>
      <c r="X154" s="155">
        <v>0</v>
      </c>
      <c r="Y154" s="155">
        <v>0</v>
      </c>
      <c r="Z154" s="155">
        <v>0</v>
      </c>
      <c r="AA154" s="155">
        <v>0</v>
      </c>
      <c r="AB154" s="155">
        <v>0</v>
      </c>
      <c r="AC154" s="155">
        <v>0</v>
      </c>
      <c r="AD154" s="155">
        <v>0</v>
      </c>
      <c r="AE154" s="155">
        <v>0</v>
      </c>
      <c r="AF154" s="155">
        <v>0</v>
      </c>
      <c r="AG154" s="155">
        <v>0</v>
      </c>
      <c r="AH154" s="155">
        <v>0</v>
      </c>
      <c r="AI154" s="155">
        <v>0</v>
      </c>
      <c r="AJ154" s="155">
        <v>0</v>
      </c>
      <c r="AK154" s="155">
        <v>0</v>
      </c>
      <c r="AL154" s="155">
        <v>0</v>
      </c>
      <c r="AM154" s="155">
        <v>0</v>
      </c>
      <c r="AN154" s="155">
        <v>0</v>
      </c>
      <c r="AO154" s="155">
        <v>0</v>
      </c>
      <c r="AP154" s="155">
        <v>0</v>
      </c>
    </row>
    <row r="155" spans="1:42" ht="15.6" x14ac:dyDescent="0.3">
      <c r="A155" s="180" t="s">
        <v>713</v>
      </c>
      <c r="B155" s="179">
        <v>0</v>
      </c>
      <c r="C155" s="155">
        <v>0</v>
      </c>
      <c r="D155" s="155">
        <v>0</v>
      </c>
      <c r="E155" s="155">
        <v>0</v>
      </c>
      <c r="F155" s="155">
        <v>0</v>
      </c>
      <c r="G155" s="155">
        <v>0</v>
      </c>
      <c r="H155" s="155">
        <v>0</v>
      </c>
      <c r="I155" s="155">
        <v>0</v>
      </c>
      <c r="J155" s="155">
        <v>0</v>
      </c>
      <c r="K155" s="155">
        <v>0</v>
      </c>
      <c r="L155" s="155">
        <v>0</v>
      </c>
      <c r="M155" s="155">
        <v>0</v>
      </c>
      <c r="N155" s="155">
        <v>0</v>
      </c>
      <c r="O155" s="155">
        <v>0</v>
      </c>
      <c r="P155" s="155">
        <v>0</v>
      </c>
      <c r="Q155" s="155">
        <v>0</v>
      </c>
      <c r="R155" s="155">
        <v>0</v>
      </c>
      <c r="S155" s="155">
        <v>0</v>
      </c>
      <c r="T155" s="155">
        <v>0</v>
      </c>
      <c r="U155" s="155">
        <v>0</v>
      </c>
      <c r="V155" s="155">
        <v>0</v>
      </c>
      <c r="W155" s="155">
        <v>0</v>
      </c>
      <c r="X155" s="155">
        <v>0</v>
      </c>
      <c r="Y155" s="155">
        <v>0</v>
      </c>
      <c r="Z155" s="155">
        <v>0</v>
      </c>
      <c r="AA155" s="155">
        <v>0</v>
      </c>
      <c r="AB155" s="155">
        <v>0</v>
      </c>
      <c r="AC155" s="155">
        <v>0</v>
      </c>
      <c r="AD155" s="155">
        <v>0</v>
      </c>
      <c r="AE155" s="155">
        <v>0</v>
      </c>
      <c r="AF155" s="155">
        <v>0</v>
      </c>
      <c r="AG155" s="155">
        <v>0</v>
      </c>
      <c r="AH155" s="155">
        <v>0</v>
      </c>
      <c r="AI155" s="155">
        <v>0</v>
      </c>
      <c r="AJ155" s="155">
        <v>0</v>
      </c>
      <c r="AK155" s="155">
        <v>0</v>
      </c>
      <c r="AL155" s="155">
        <v>0</v>
      </c>
      <c r="AM155" s="155">
        <v>0</v>
      </c>
      <c r="AN155" s="155">
        <v>0</v>
      </c>
      <c r="AO155" s="155">
        <v>0</v>
      </c>
      <c r="AP155" s="155">
        <v>0</v>
      </c>
    </row>
    <row r="156" spans="1:42" ht="15.6" x14ac:dyDescent="0.3">
      <c r="A156" s="180" t="s">
        <v>714</v>
      </c>
      <c r="B156" s="179">
        <v>0</v>
      </c>
      <c r="C156" s="155">
        <v>0</v>
      </c>
      <c r="D156" s="155">
        <v>0</v>
      </c>
      <c r="E156" s="155">
        <v>0</v>
      </c>
      <c r="F156" s="155">
        <v>0</v>
      </c>
      <c r="G156" s="155">
        <v>0</v>
      </c>
      <c r="H156" s="155">
        <v>0</v>
      </c>
      <c r="I156" s="155">
        <v>0</v>
      </c>
      <c r="J156" s="155">
        <v>0</v>
      </c>
      <c r="K156" s="155">
        <v>0</v>
      </c>
      <c r="L156" s="155">
        <v>0</v>
      </c>
      <c r="M156" s="155">
        <v>0</v>
      </c>
      <c r="N156" s="155">
        <v>0</v>
      </c>
      <c r="O156" s="155">
        <v>0</v>
      </c>
      <c r="P156" s="155">
        <v>0</v>
      </c>
      <c r="Q156" s="155">
        <v>0</v>
      </c>
      <c r="R156" s="155">
        <v>0</v>
      </c>
      <c r="S156" s="155">
        <v>0</v>
      </c>
      <c r="T156" s="155">
        <v>0</v>
      </c>
      <c r="U156" s="155">
        <v>0</v>
      </c>
      <c r="V156" s="155">
        <v>0</v>
      </c>
      <c r="W156" s="155">
        <v>0</v>
      </c>
      <c r="X156" s="155">
        <v>0</v>
      </c>
      <c r="Y156" s="155">
        <v>0</v>
      </c>
      <c r="Z156" s="155">
        <v>0</v>
      </c>
      <c r="AA156" s="155">
        <v>0</v>
      </c>
      <c r="AB156" s="155">
        <v>0</v>
      </c>
      <c r="AC156" s="155">
        <v>0</v>
      </c>
      <c r="AD156" s="155">
        <v>0</v>
      </c>
      <c r="AE156" s="155">
        <v>0</v>
      </c>
      <c r="AF156" s="155">
        <v>0</v>
      </c>
      <c r="AG156" s="155">
        <v>0</v>
      </c>
      <c r="AH156" s="155">
        <v>0</v>
      </c>
      <c r="AI156" s="155">
        <v>0</v>
      </c>
      <c r="AJ156" s="155">
        <v>0</v>
      </c>
      <c r="AK156" s="155">
        <v>0</v>
      </c>
      <c r="AL156" s="155">
        <v>0</v>
      </c>
      <c r="AM156" s="155">
        <v>0</v>
      </c>
      <c r="AN156" s="155">
        <v>0</v>
      </c>
      <c r="AO156" s="155">
        <v>0</v>
      </c>
      <c r="AP156" s="155">
        <v>0</v>
      </c>
    </row>
    <row r="157" spans="1:42" ht="15.6" x14ac:dyDescent="0.3">
      <c r="A157" s="180" t="s">
        <v>715</v>
      </c>
      <c r="B157" s="179">
        <v>7</v>
      </c>
      <c r="C157" s="155">
        <v>0</v>
      </c>
      <c r="D157" s="155">
        <v>0</v>
      </c>
      <c r="E157" s="155">
        <v>0</v>
      </c>
      <c r="F157" s="155">
        <v>0</v>
      </c>
      <c r="G157" s="155">
        <v>0</v>
      </c>
      <c r="H157" s="155">
        <v>0</v>
      </c>
      <c r="I157" s="155">
        <v>0</v>
      </c>
      <c r="J157" s="155">
        <v>0</v>
      </c>
      <c r="K157" s="155">
        <v>0</v>
      </c>
      <c r="L157" s="155">
        <v>0</v>
      </c>
      <c r="M157" s="155">
        <v>0</v>
      </c>
      <c r="N157" s="155">
        <v>0</v>
      </c>
      <c r="O157" s="155">
        <v>0</v>
      </c>
      <c r="P157" s="155">
        <v>0</v>
      </c>
      <c r="Q157" s="155">
        <v>0</v>
      </c>
      <c r="R157" s="155">
        <v>0</v>
      </c>
      <c r="S157" s="155">
        <v>4</v>
      </c>
      <c r="T157" s="155">
        <v>0</v>
      </c>
      <c r="U157" s="155">
        <v>0</v>
      </c>
      <c r="V157" s="155">
        <v>0</v>
      </c>
      <c r="W157" s="155">
        <v>0</v>
      </c>
      <c r="X157" s="155">
        <v>0</v>
      </c>
      <c r="Y157" s="155">
        <v>0</v>
      </c>
      <c r="Z157" s="155">
        <v>0</v>
      </c>
      <c r="AA157" s="155">
        <v>0</v>
      </c>
      <c r="AB157" s="155">
        <v>0</v>
      </c>
      <c r="AC157" s="155">
        <v>1</v>
      </c>
      <c r="AD157" s="155">
        <v>0</v>
      </c>
      <c r="AE157" s="155">
        <v>0</v>
      </c>
      <c r="AF157" s="155">
        <v>0</v>
      </c>
      <c r="AG157" s="155">
        <v>1</v>
      </c>
      <c r="AH157" s="155">
        <v>0</v>
      </c>
      <c r="AI157" s="155">
        <v>0</v>
      </c>
      <c r="AJ157" s="155">
        <v>0</v>
      </c>
      <c r="AK157" s="155">
        <v>0</v>
      </c>
      <c r="AL157" s="155">
        <v>0</v>
      </c>
      <c r="AM157" s="155">
        <v>0</v>
      </c>
      <c r="AN157" s="155">
        <v>0</v>
      </c>
      <c r="AO157" s="155">
        <v>0</v>
      </c>
      <c r="AP157" s="155">
        <v>1</v>
      </c>
    </row>
    <row r="158" spans="1:42" ht="15.6" x14ac:dyDescent="0.3">
      <c r="A158" s="180" t="s">
        <v>716</v>
      </c>
      <c r="B158" s="179">
        <v>2</v>
      </c>
      <c r="C158" s="155">
        <v>0</v>
      </c>
      <c r="D158" s="155">
        <v>0</v>
      </c>
      <c r="E158" s="155">
        <v>0</v>
      </c>
      <c r="F158" s="155">
        <v>0</v>
      </c>
      <c r="G158" s="155">
        <v>0</v>
      </c>
      <c r="H158" s="155">
        <v>0</v>
      </c>
      <c r="I158" s="155">
        <v>0</v>
      </c>
      <c r="J158" s="155">
        <v>0</v>
      </c>
      <c r="K158" s="155">
        <v>0</v>
      </c>
      <c r="L158" s="155">
        <v>0</v>
      </c>
      <c r="M158" s="155">
        <v>0</v>
      </c>
      <c r="N158" s="155">
        <v>0</v>
      </c>
      <c r="O158" s="155">
        <v>0</v>
      </c>
      <c r="P158" s="155">
        <v>0</v>
      </c>
      <c r="Q158" s="155">
        <v>0</v>
      </c>
      <c r="R158" s="155">
        <v>0</v>
      </c>
      <c r="S158" s="155">
        <v>2</v>
      </c>
      <c r="T158" s="155">
        <v>0</v>
      </c>
      <c r="U158" s="155">
        <v>0</v>
      </c>
      <c r="V158" s="155">
        <v>0</v>
      </c>
      <c r="W158" s="155">
        <v>0</v>
      </c>
      <c r="X158" s="155">
        <v>0</v>
      </c>
      <c r="Y158" s="155">
        <v>0</v>
      </c>
      <c r="Z158" s="155">
        <v>0</v>
      </c>
      <c r="AA158" s="155">
        <v>0</v>
      </c>
      <c r="AB158" s="155">
        <v>0</v>
      </c>
      <c r="AC158" s="155">
        <v>0</v>
      </c>
      <c r="AD158" s="155">
        <v>0</v>
      </c>
      <c r="AE158" s="155">
        <v>0</v>
      </c>
      <c r="AF158" s="155">
        <v>0</v>
      </c>
      <c r="AG158" s="155">
        <v>0</v>
      </c>
      <c r="AH158" s="155">
        <v>0</v>
      </c>
      <c r="AI158" s="155">
        <v>0</v>
      </c>
      <c r="AJ158" s="155">
        <v>0</v>
      </c>
      <c r="AK158" s="155">
        <v>0</v>
      </c>
      <c r="AL158" s="155">
        <v>0</v>
      </c>
      <c r="AM158" s="155">
        <v>0</v>
      </c>
      <c r="AN158" s="155">
        <v>0</v>
      </c>
      <c r="AO158" s="155">
        <v>0</v>
      </c>
      <c r="AP158" s="155">
        <v>0</v>
      </c>
    </row>
    <row r="159" spans="1:42" ht="15.6" x14ac:dyDescent="0.3">
      <c r="A159" s="180" t="s">
        <v>607</v>
      </c>
      <c r="B159" s="179">
        <v>0</v>
      </c>
      <c r="C159" s="155">
        <v>0</v>
      </c>
      <c r="D159" s="155">
        <v>0</v>
      </c>
      <c r="E159" s="155">
        <v>0</v>
      </c>
      <c r="F159" s="155">
        <v>0</v>
      </c>
      <c r="G159" s="155">
        <v>0</v>
      </c>
      <c r="H159" s="155">
        <v>0</v>
      </c>
      <c r="I159" s="155">
        <v>0</v>
      </c>
      <c r="J159" s="155">
        <v>0</v>
      </c>
      <c r="K159" s="155">
        <v>0</v>
      </c>
      <c r="L159" s="155">
        <v>0</v>
      </c>
      <c r="M159" s="155">
        <v>0</v>
      </c>
      <c r="N159" s="155">
        <v>0</v>
      </c>
      <c r="O159" s="155">
        <v>0</v>
      </c>
      <c r="P159" s="155">
        <v>0</v>
      </c>
      <c r="Q159" s="155">
        <v>0</v>
      </c>
      <c r="R159" s="155">
        <v>0</v>
      </c>
      <c r="S159" s="155">
        <v>0</v>
      </c>
      <c r="T159" s="155">
        <v>0</v>
      </c>
      <c r="U159" s="155">
        <v>0</v>
      </c>
      <c r="V159" s="155">
        <v>0</v>
      </c>
      <c r="W159" s="155">
        <v>0</v>
      </c>
      <c r="X159" s="155">
        <v>0</v>
      </c>
      <c r="Y159" s="155">
        <v>0</v>
      </c>
      <c r="Z159" s="155">
        <v>0</v>
      </c>
      <c r="AA159" s="155">
        <v>0</v>
      </c>
      <c r="AB159" s="155">
        <v>0</v>
      </c>
      <c r="AC159" s="155">
        <v>0</v>
      </c>
      <c r="AD159" s="155">
        <v>0</v>
      </c>
      <c r="AE159" s="155">
        <v>0</v>
      </c>
      <c r="AF159" s="155">
        <v>0</v>
      </c>
      <c r="AG159" s="155">
        <v>0</v>
      </c>
      <c r="AH159" s="155">
        <v>0</v>
      </c>
      <c r="AI159" s="155">
        <v>0</v>
      </c>
      <c r="AJ159" s="155">
        <v>0</v>
      </c>
      <c r="AK159" s="155">
        <v>0</v>
      </c>
      <c r="AL159" s="155">
        <v>0</v>
      </c>
      <c r="AM159" s="155">
        <v>0</v>
      </c>
      <c r="AN159" s="155">
        <v>0</v>
      </c>
      <c r="AO159" s="155">
        <v>0</v>
      </c>
      <c r="AP159" s="155">
        <v>0</v>
      </c>
    </row>
    <row r="160" spans="1:42" ht="15.6" x14ac:dyDescent="0.3">
      <c r="A160" s="180" t="s">
        <v>626</v>
      </c>
      <c r="B160" s="179">
        <v>0</v>
      </c>
      <c r="C160" s="155">
        <v>0</v>
      </c>
      <c r="D160" s="155">
        <v>0</v>
      </c>
      <c r="E160" s="155">
        <v>0</v>
      </c>
      <c r="F160" s="155">
        <v>0</v>
      </c>
      <c r="G160" s="155">
        <v>0</v>
      </c>
      <c r="H160" s="155">
        <v>0</v>
      </c>
      <c r="I160" s="155">
        <v>0</v>
      </c>
      <c r="J160" s="155">
        <v>0</v>
      </c>
      <c r="K160" s="155">
        <v>0</v>
      </c>
      <c r="L160" s="155">
        <v>0</v>
      </c>
      <c r="M160" s="155">
        <v>0</v>
      </c>
      <c r="N160" s="155">
        <v>0</v>
      </c>
      <c r="O160" s="155">
        <v>0</v>
      </c>
      <c r="P160" s="155">
        <v>0</v>
      </c>
      <c r="Q160" s="155">
        <v>0</v>
      </c>
      <c r="R160" s="155">
        <v>0</v>
      </c>
      <c r="S160" s="155">
        <v>0</v>
      </c>
      <c r="T160" s="155">
        <v>0</v>
      </c>
      <c r="U160" s="155">
        <v>0</v>
      </c>
      <c r="V160" s="155">
        <v>0</v>
      </c>
      <c r="W160" s="155">
        <v>0</v>
      </c>
      <c r="X160" s="155">
        <v>0</v>
      </c>
      <c r="Y160" s="155">
        <v>0</v>
      </c>
      <c r="Z160" s="155">
        <v>0</v>
      </c>
      <c r="AA160" s="155">
        <v>0</v>
      </c>
      <c r="AB160" s="155">
        <v>0</v>
      </c>
      <c r="AC160" s="155">
        <v>0</v>
      </c>
      <c r="AD160" s="155">
        <v>0</v>
      </c>
      <c r="AE160" s="155">
        <v>0</v>
      </c>
      <c r="AF160" s="155">
        <v>0</v>
      </c>
      <c r="AG160" s="155">
        <v>0</v>
      </c>
      <c r="AH160" s="155">
        <v>0</v>
      </c>
      <c r="AI160" s="155">
        <v>0</v>
      </c>
      <c r="AJ160" s="155">
        <v>0</v>
      </c>
      <c r="AK160" s="155">
        <v>0</v>
      </c>
      <c r="AL160" s="155">
        <v>0</v>
      </c>
      <c r="AM160" s="155">
        <v>0</v>
      </c>
      <c r="AN160" s="155">
        <v>0</v>
      </c>
      <c r="AO160" s="155">
        <v>0</v>
      </c>
      <c r="AP160" s="155">
        <v>0</v>
      </c>
    </row>
    <row r="161" spans="1:42" ht="15.6" x14ac:dyDescent="0.3">
      <c r="A161" s="180" t="s">
        <v>305</v>
      </c>
      <c r="B161" s="179">
        <v>65</v>
      </c>
      <c r="C161" s="155">
        <v>0</v>
      </c>
      <c r="D161" s="155">
        <v>0</v>
      </c>
      <c r="E161" s="155">
        <v>0</v>
      </c>
      <c r="F161" s="155">
        <v>0</v>
      </c>
      <c r="G161" s="155">
        <v>0</v>
      </c>
      <c r="H161" s="155">
        <v>0</v>
      </c>
      <c r="I161" s="155">
        <v>0</v>
      </c>
      <c r="J161" s="155">
        <v>0</v>
      </c>
      <c r="K161" s="155">
        <v>0</v>
      </c>
      <c r="L161" s="155">
        <v>0</v>
      </c>
      <c r="M161" s="155">
        <v>0</v>
      </c>
      <c r="N161" s="155">
        <v>0</v>
      </c>
      <c r="O161" s="155">
        <v>0</v>
      </c>
      <c r="P161" s="155">
        <v>0</v>
      </c>
      <c r="Q161" s="155">
        <v>0</v>
      </c>
      <c r="R161" s="155">
        <v>0</v>
      </c>
      <c r="S161" s="155">
        <v>49</v>
      </c>
      <c r="T161" s="155">
        <v>0</v>
      </c>
      <c r="U161" s="155">
        <v>0</v>
      </c>
      <c r="V161" s="155">
        <v>0</v>
      </c>
      <c r="W161" s="155">
        <v>0</v>
      </c>
      <c r="X161" s="155">
        <v>0</v>
      </c>
      <c r="Y161" s="155">
        <v>0</v>
      </c>
      <c r="Z161" s="155">
        <v>0</v>
      </c>
      <c r="AA161" s="155">
        <v>0</v>
      </c>
      <c r="AB161" s="155">
        <v>0</v>
      </c>
      <c r="AC161" s="155">
        <v>5</v>
      </c>
      <c r="AD161" s="155">
        <v>0</v>
      </c>
      <c r="AE161" s="155">
        <v>0</v>
      </c>
      <c r="AF161" s="155">
        <v>0</v>
      </c>
      <c r="AG161" s="155">
        <v>5</v>
      </c>
      <c r="AH161" s="155">
        <v>0</v>
      </c>
      <c r="AI161" s="155">
        <v>0</v>
      </c>
      <c r="AJ161" s="155">
        <v>0</v>
      </c>
      <c r="AK161" s="155">
        <v>0</v>
      </c>
      <c r="AL161" s="155">
        <v>0</v>
      </c>
      <c r="AM161" s="155">
        <v>0</v>
      </c>
      <c r="AN161" s="155">
        <v>1</v>
      </c>
      <c r="AO161" s="155">
        <v>0</v>
      </c>
      <c r="AP161" s="155">
        <v>5</v>
      </c>
    </row>
    <row r="162" spans="1:42" ht="15.6" x14ac:dyDescent="0.3">
      <c r="A162" s="180" t="s">
        <v>586</v>
      </c>
      <c r="B162" s="179">
        <v>4</v>
      </c>
      <c r="C162" s="155">
        <v>0</v>
      </c>
      <c r="D162" s="155">
        <v>0</v>
      </c>
      <c r="E162" s="155">
        <v>0</v>
      </c>
      <c r="F162" s="155">
        <v>0</v>
      </c>
      <c r="G162" s="155">
        <v>0</v>
      </c>
      <c r="H162" s="155">
        <v>1</v>
      </c>
      <c r="I162" s="155">
        <v>0</v>
      </c>
      <c r="J162" s="155">
        <v>0</v>
      </c>
      <c r="K162" s="155">
        <v>0</v>
      </c>
      <c r="L162" s="155">
        <v>0</v>
      </c>
      <c r="M162" s="155">
        <v>0</v>
      </c>
      <c r="N162" s="155">
        <v>0</v>
      </c>
      <c r="O162" s="155">
        <v>0</v>
      </c>
      <c r="P162" s="155">
        <v>0</v>
      </c>
      <c r="Q162" s="155">
        <v>0</v>
      </c>
      <c r="R162" s="155">
        <v>0</v>
      </c>
      <c r="S162" s="155">
        <v>3</v>
      </c>
      <c r="T162" s="155">
        <v>0</v>
      </c>
      <c r="U162" s="155">
        <v>0</v>
      </c>
      <c r="V162" s="155">
        <v>0</v>
      </c>
      <c r="W162" s="155">
        <v>0</v>
      </c>
      <c r="X162" s="155">
        <v>0</v>
      </c>
      <c r="Y162" s="155">
        <v>0</v>
      </c>
      <c r="Z162" s="155">
        <v>0</v>
      </c>
      <c r="AA162" s="155">
        <v>0</v>
      </c>
      <c r="AB162" s="155">
        <v>0</v>
      </c>
      <c r="AC162" s="155">
        <v>0</v>
      </c>
      <c r="AD162" s="155">
        <v>0</v>
      </c>
      <c r="AE162" s="155">
        <v>0</v>
      </c>
      <c r="AF162" s="155">
        <v>0</v>
      </c>
      <c r="AG162" s="155">
        <v>0</v>
      </c>
      <c r="AH162" s="155">
        <v>0</v>
      </c>
      <c r="AI162" s="155">
        <v>0</v>
      </c>
      <c r="AJ162" s="155">
        <v>0</v>
      </c>
      <c r="AK162" s="155">
        <v>0</v>
      </c>
      <c r="AL162" s="155">
        <v>0</v>
      </c>
      <c r="AM162" s="155">
        <v>0</v>
      </c>
      <c r="AN162" s="155">
        <v>0</v>
      </c>
      <c r="AO162" s="155">
        <v>0</v>
      </c>
      <c r="AP162" s="155">
        <v>0</v>
      </c>
    </row>
    <row r="163" spans="1:42" ht="15.6" x14ac:dyDescent="0.3">
      <c r="A163" s="180" t="s">
        <v>498</v>
      </c>
      <c r="B163" s="179">
        <v>0</v>
      </c>
      <c r="C163" s="155">
        <v>0</v>
      </c>
      <c r="D163" s="155">
        <v>0</v>
      </c>
      <c r="E163" s="155">
        <v>0</v>
      </c>
      <c r="F163" s="155">
        <v>0</v>
      </c>
      <c r="G163" s="155">
        <v>0</v>
      </c>
      <c r="H163" s="155">
        <v>0</v>
      </c>
      <c r="I163" s="155">
        <v>0</v>
      </c>
      <c r="J163" s="155">
        <v>0</v>
      </c>
      <c r="K163" s="155">
        <v>0</v>
      </c>
      <c r="L163" s="155">
        <v>0</v>
      </c>
      <c r="M163" s="155">
        <v>0</v>
      </c>
      <c r="N163" s="155">
        <v>0</v>
      </c>
      <c r="O163" s="155">
        <v>0</v>
      </c>
      <c r="P163" s="155">
        <v>0</v>
      </c>
      <c r="Q163" s="155">
        <v>0</v>
      </c>
      <c r="R163" s="155">
        <v>0</v>
      </c>
      <c r="S163" s="155">
        <v>0</v>
      </c>
      <c r="T163" s="155">
        <v>0</v>
      </c>
      <c r="U163" s="155">
        <v>0</v>
      </c>
      <c r="V163" s="155">
        <v>0</v>
      </c>
      <c r="W163" s="155">
        <v>0</v>
      </c>
      <c r="X163" s="155">
        <v>0</v>
      </c>
      <c r="Y163" s="155">
        <v>0</v>
      </c>
      <c r="Z163" s="155">
        <v>0</v>
      </c>
      <c r="AA163" s="155">
        <v>0</v>
      </c>
      <c r="AB163" s="155">
        <v>0</v>
      </c>
      <c r="AC163" s="155">
        <v>0</v>
      </c>
      <c r="AD163" s="155">
        <v>0</v>
      </c>
      <c r="AE163" s="155">
        <v>0</v>
      </c>
      <c r="AF163" s="155">
        <v>0</v>
      </c>
      <c r="AG163" s="155">
        <v>0</v>
      </c>
      <c r="AH163" s="155">
        <v>0</v>
      </c>
      <c r="AI163" s="155">
        <v>0</v>
      </c>
      <c r="AJ163" s="155">
        <v>0</v>
      </c>
      <c r="AK163" s="155">
        <v>0</v>
      </c>
      <c r="AL163" s="155">
        <v>0</v>
      </c>
      <c r="AM163" s="155">
        <v>0</v>
      </c>
      <c r="AN163" s="155">
        <v>0</v>
      </c>
      <c r="AO163" s="155">
        <v>0</v>
      </c>
      <c r="AP163" s="155">
        <v>0</v>
      </c>
    </row>
    <row r="164" spans="1:42" ht="15.6" x14ac:dyDescent="0.3">
      <c r="A164" s="180" t="s">
        <v>585</v>
      </c>
      <c r="B164" s="179">
        <v>0</v>
      </c>
      <c r="C164" s="155">
        <v>0</v>
      </c>
      <c r="D164" s="155">
        <v>0</v>
      </c>
      <c r="E164" s="155">
        <v>0</v>
      </c>
      <c r="F164" s="155">
        <v>0</v>
      </c>
      <c r="G164" s="155">
        <v>0</v>
      </c>
      <c r="H164" s="155">
        <v>0</v>
      </c>
      <c r="I164" s="155">
        <v>0</v>
      </c>
      <c r="J164" s="155">
        <v>0</v>
      </c>
      <c r="K164" s="155">
        <v>0</v>
      </c>
      <c r="L164" s="155">
        <v>0</v>
      </c>
      <c r="M164" s="155">
        <v>0</v>
      </c>
      <c r="N164" s="155">
        <v>0</v>
      </c>
      <c r="O164" s="155">
        <v>0</v>
      </c>
      <c r="P164" s="155">
        <v>0</v>
      </c>
      <c r="Q164" s="155">
        <v>0</v>
      </c>
      <c r="R164" s="155">
        <v>0</v>
      </c>
      <c r="S164" s="155">
        <v>0</v>
      </c>
      <c r="T164" s="155">
        <v>0</v>
      </c>
      <c r="U164" s="155">
        <v>0</v>
      </c>
      <c r="V164" s="155">
        <v>0</v>
      </c>
      <c r="W164" s="155">
        <v>0</v>
      </c>
      <c r="X164" s="155">
        <v>0</v>
      </c>
      <c r="Y164" s="155">
        <v>0</v>
      </c>
      <c r="Z164" s="155">
        <v>0</v>
      </c>
      <c r="AA164" s="155">
        <v>0</v>
      </c>
      <c r="AB164" s="155">
        <v>0</v>
      </c>
      <c r="AC164" s="155">
        <v>0</v>
      </c>
      <c r="AD164" s="155">
        <v>0</v>
      </c>
      <c r="AE164" s="155">
        <v>0</v>
      </c>
      <c r="AF164" s="155">
        <v>0</v>
      </c>
      <c r="AG164" s="155">
        <v>0</v>
      </c>
      <c r="AH164" s="155">
        <v>0</v>
      </c>
      <c r="AI164" s="155">
        <v>0</v>
      </c>
      <c r="AJ164" s="155">
        <v>0</v>
      </c>
      <c r="AK164" s="155">
        <v>0</v>
      </c>
      <c r="AL164" s="155">
        <v>0</v>
      </c>
      <c r="AM164" s="155">
        <v>0</v>
      </c>
      <c r="AN164" s="155">
        <v>0</v>
      </c>
      <c r="AO164" s="155">
        <v>0</v>
      </c>
      <c r="AP164" s="155">
        <v>0</v>
      </c>
    </row>
    <row r="165" spans="1:42" ht="15.6" x14ac:dyDescent="0.3">
      <c r="A165" s="180" t="s">
        <v>500</v>
      </c>
      <c r="B165" s="179">
        <v>3</v>
      </c>
      <c r="C165" s="155">
        <v>0</v>
      </c>
      <c r="D165" s="155">
        <v>0</v>
      </c>
      <c r="E165" s="155">
        <v>0</v>
      </c>
      <c r="F165" s="155">
        <v>0</v>
      </c>
      <c r="G165" s="155">
        <v>0</v>
      </c>
      <c r="H165" s="155">
        <v>0</v>
      </c>
      <c r="I165" s="155">
        <v>0</v>
      </c>
      <c r="J165" s="155">
        <v>0</v>
      </c>
      <c r="K165" s="155">
        <v>0</v>
      </c>
      <c r="L165" s="155">
        <v>0</v>
      </c>
      <c r="M165" s="155">
        <v>0</v>
      </c>
      <c r="N165" s="155">
        <v>0</v>
      </c>
      <c r="O165" s="155">
        <v>0</v>
      </c>
      <c r="P165" s="155">
        <v>0</v>
      </c>
      <c r="Q165" s="155">
        <v>0</v>
      </c>
      <c r="R165" s="155">
        <v>0</v>
      </c>
      <c r="S165" s="155">
        <v>2</v>
      </c>
      <c r="T165" s="155">
        <v>0</v>
      </c>
      <c r="U165" s="155">
        <v>0</v>
      </c>
      <c r="V165" s="155">
        <v>0</v>
      </c>
      <c r="W165" s="155">
        <v>0</v>
      </c>
      <c r="X165" s="155">
        <v>0</v>
      </c>
      <c r="Y165" s="155">
        <v>0</v>
      </c>
      <c r="Z165" s="155">
        <v>0</v>
      </c>
      <c r="AA165" s="155">
        <v>0</v>
      </c>
      <c r="AB165" s="155">
        <v>0</v>
      </c>
      <c r="AC165" s="155">
        <v>0</v>
      </c>
      <c r="AD165" s="155">
        <v>0</v>
      </c>
      <c r="AE165" s="155">
        <v>0</v>
      </c>
      <c r="AF165" s="155">
        <v>0</v>
      </c>
      <c r="AG165" s="155">
        <v>0</v>
      </c>
      <c r="AH165" s="155">
        <v>1</v>
      </c>
      <c r="AI165" s="155">
        <v>0</v>
      </c>
      <c r="AJ165" s="155">
        <v>0</v>
      </c>
      <c r="AK165" s="155">
        <v>0</v>
      </c>
      <c r="AL165" s="155">
        <v>0</v>
      </c>
      <c r="AM165" s="155">
        <v>0</v>
      </c>
      <c r="AN165" s="155">
        <v>0</v>
      </c>
      <c r="AO165" s="155">
        <v>0</v>
      </c>
      <c r="AP165" s="155">
        <v>0</v>
      </c>
    </row>
    <row r="166" spans="1:42" ht="15.6" x14ac:dyDescent="0.3">
      <c r="A166" s="180" t="s">
        <v>717</v>
      </c>
      <c r="B166" s="179">
        <v>0</v>
      </c>
      <c r="C166" s="155">
        <v>0</v>
      </c>
      <c r="D166" s="155">
        <v>0</v>
      </c>
      <c r="E166" s="155">
        <v>0</v>
      </c>
      <c r="F166" s="155">
        <v>0</v>
      </c>
      <c r="G166" s="155">
        <v>0</v>
      </c>
      <c r="H166" s="155">
        <v>0</v>
      </c>
      <c r="I166" s="155">
        <v>0</v>
      </c>
      <c r="J166" s="155">
        <v>0</v>
      </c>
      <c r="K166" s="155">
        <v>0</v>
      </c>
      <c r="L166" s="155">
        <v>0</v>
      </c>
      <c r="M166" s="155">
        <v>0</v>
      </c>
      <c r="N166" s="155">
        <v>0</v>
      </c>
      <c r="O166" s="155">
        <v>0</v>
      </c>
      <c r="P166" s="155">
        <v>0</v>
      </c>
      <c r="Q166" s="155">
        <v>0</v>
      </c>
      <c r="R166" s="155">
        <v>0</v>
      </c>
      <c r="S166" s="155">
        <v>0</v>
      </c>
      <c r="T166" s="155">
        <v>0</v>
      </c>
      <c r="U166" s="155">
        <v>0</v>
      </c>
      <c r="V166" s="155">
        <v>0</v>
      </c>
      <c r="W166" s="155">
        <v>0</v>
      </c>
      <c r="X166" s="155">
        <v>0</v>
      </c>
      <c r="Y166" s="155">
        <v>0</v>
      </c>
      <c r="Z166" s="155">
        <v>0</v>
      </c>
      <c r="AA166" s="155">
        <v>0</v>
      </c>
      <c r="AB166" s="155">
        <v>0</v>
      </c>
      <c r="AC166" s="155">
        <v>0</v>
      </c>
      <c r="AD166" s="155">
        <v>0</v>
      </c>
      <c r="AE166" s="155">
        <v>0</v>
      </c>
      <c r="AF166" s="155">
        <v>0</v>
      </c>
      <c r="AG166" s="155">
        <v>0</v>
      </c>
      <c r="AH166" s="155">
        <v>0</v>
      </c>
      <c r="AI166" s="155">
        <v>0</v>
      </c>
      <c r="AJ166" s="155">
        <v>0</v>
      </c>
      <c r="AK166" s="155">
        <v>0</v>
      </c>
      <c r="AL166" s="155">
        <v>0</v>
      </c>
      <c r="AM166" s="155">
        <v>0</v>
      </c>
      <c r="AN166" s="155">
        <v>0</v>
      </c>
      <c r="AO166" s="155">
        <v>0</v>
      </c>
      <c r="AP166" s="155">
        <v>0</v>
      </c>
    </row>
    <row r="167" spans="1:42" ht="15.6" x14ac:dyDescent="0.3">
      <c r="A167" s="180" t="s">
        <v>584</v>
      </c>
      <c r="B167" s="179">
        <v>6</v>
      </c>
      <c r="C167" s="155">
        <v>0</v>
      </c>
      <c r="D167" s="155">
        <v>0</v>
      </c>
      <c r="E167" s="155">
        <v>0</v>
      </c>
      <c r="F167" s="155">
        <v>0</v>
      </c>
      <c r="G167" s="155">
        <v>0</v>
      </c>
      <c r="H167" s="155">
        <v>0</v>
      </c>
      <c r="I167" s="155">
        <v>0</v>
      </c>
      <c r="J167" s="155">
        <v>0</v>
      </c>
      <c r="K167" s="155">
        <v>0</v>
      </c>
      <c r="L167" s="155">
        <v>0</v>
      </c>
      <c r="M167" s="155">
        <v>0</v>
      </c>
      <c r="N167" s="155">
        <v>0</v>
      </c>
      <c r="O167" s="155">
        <v>0</v>
      </c>
      <c r="P167" s="155">
        <v>0</v>
      </c>
      <c r="Q167" s="155">
        <v>0</v>
      </c>
      <c r="R167" s="155">
        <v>0</v>
      </c>
      <c r="S167" s="155">
        <v>5</v>
      </c>
      <c r="T167" s="155">
        <v>0</v>
      </c>
      <c r="U167" s="155">
        <v>0</v>
      </c>
      <c r="V167" s="155">
        <v>0</v>
      </c>
      <c r="W167" s="155">
        <v>0</v>
      </c>
      <c r="X167" s="155">
        <v>0</v>
      </c>
      <c r="Y167" s="155">
        <v>0</v>
      </c>
      <c r="Z167" s="155">
        <v>0</v>
      </c>
      <c r="AA167" s="155">
        <v>0</v>
      </c>
      <c r="AB167" s="155">
        <v>0</v>
      </c>
      <c r="AC167" s="155">
        <v>0</v>
      </c>
      <c r="AD167" s="155">
        <v>0</v>
      </c>
      <c r="AE167" s="155">
        <v>0</v>
      </c>
      <c r="AF167" s="155">
        <v>0</v>
      </c>
      <c r="AG167" s="155">
        <v>1</v>
      </c>
      <c r="AH167" s="155">
        <v>0</v>
      </c>
      <c r="AI167" s="155">
        <v>0</v>
      </c>
      <c r="AJ167" s="155">
        <v>0</v>
      </c>
      <c r="AK167" s="155">
        <v>0</v>
      </c>
      <c r="AL167" s="155">
        <v>0</v>
      </c>
      <c r="AM167" s="155">
        <v>0</v>
      </c>
      <c r="AN167" s="155">
        <v>0</v>
      </c>
      <c r="AO167" s="155">
        <v>0</v>
      </c>
      <c r="AP167" s="155">
        <v>0</v>
      </c>
    </row>
    <row r="168" spans="1:42" ht="15.6" x14ac:dyDescent="0.3">
      <c r="A168" s="180" t="s">
        <v>512</v>
      </c>
      <c r="B168" s="179">
        <v>6</v>
      </c>
      <c r="C168" s="155">
        <v>0</v>
      </c>
      <c r="D168" s="155">
        <v>0</v>
      </c>
      <c r="E168" s="155">
        <v>0</v>
      </c>
      <c r="F168" s="155">
        <v>0</v>
      </c>
      <c r="G168" s="155">
        <v>0</v>
      </c>
      <c r="H168" s="155">
        <v>0</v>
      </c>
      <c r="I168" s="155">
        <v>0</v>
      </c>
      <c r="J168" s="155">
        <v>0</v>
      </c>
      <c r="K168" s="155">
        <v>0</v>
      </c>
      <c r="L168" s="155">
        <v>0</v>
      </c>
      <c r="M168" s="155">
        <v>0</v>
      </c>
      <c r="N168" s="155">
        <v>0</v>
      </c>
      <c r="O168" s="155">
        <v>0</v>
      </c>
      <c r="P168" s="155">
        <v>0</v>
      </c>
      <c r="Q168" s="155">
        <v>0</v>
      </c>
      <c r="R168" s="155">
        <v>0</v>
      </c>
      <c r="S168" s="155">
        <v>3</v>
      </c>
      <c r="T168" s="155">
        <v>0</v>
      </c>
      <c r="U168" s="155">
        <v>0</v>
      </c>
      <c r="V168" s="155">
        <v>0</v>
      </c>
      <c r="W168" s="155">
        <v>0</v>
      </c>
      <c r="X168" s="155">
        <v>0</v>
      </c>
      <c r="Y168" s="155">
        <v>0</v>
      </c>
      <c r="Z168" s="155">
        <v>0</v>
      </c>
      <c r="AA168" s="155">
        <v>0</v>
      </c>
      <c r="AB168" s="155">
        <v>0</v>
      </c>
      <c r="AC168" s="155">
        <v>2</v>
      </c>
      <c r="AD168" s="155">
        <v>0</v>
      </c>
      <c r="AE168" s="155">
        <v>0</v>
      </c>
      <c r="AF168" s="155">
        <v>0</v>
      </c>
      <c r="AG168" s="155">
        <v>1</v>
      </c>
      <c r="AH168" s="155">
        <v>0</v>
      </c>
      <c r="AI168" s="155">
        <v>0</v>
      </c>
      <c r="AJ168" s="155">
        <v>0</v>
      </c>
      <c r="AK168" s="155">
        <v>0</v>
      </c>
      <c r="AL168" s="155">
        <v>0</v>
      </c>
      <c r="AM168" s="155">
        <v>0</v>
      </c>
      <c r="AN168" s="155">
        <v>0</v>
      </c>
      <c r="AO168" s="155">
        <v>0</v>
      </c>
      <c r="AP168" s="155">
        <v>0</v>
      </c>
    </row>
    <row r="169" spans="1:42" ht="15.6" x14ac:dyDescent="0.3">
      <c r="A169" s="180" t="s">
        <v>619</v>
      </c>
      <c r="B169" s="179">
        <v>7</v>
      </c>
      <c r="C169" s="155">
        <v>0</v>
      </c>
      <c r="D169" s="155">
        <v>0</v>
      </c>
      <c r="E169" s="155">
        <v>0</v>
      </c>
      <c r="F169" s="155">
        <v>0</v>
      </c>
      <c r="G169" s="155">
        <v>0</v>
      </c>
      <c r="H169" s="155">
        <v>0</v>
      </c>
      <c r="I169" s="155">
        <v>0</v>
      </c>
      <c r="J169" s="155">
        <v>0</v>
      </c>
      <c r="K169" s="155">
        <v>0</v>
      </c>
      <c r="L169" s="155">
        <v>0</v>
      </c>
      <c r="M169" s="155">
        <v>0</v>
      </c>
      <c r="N169" s="155">
        <v>0</v>
      </c>
      <c r="O169" s="155">
        <v>0</v>
      </c>
      <c r="P169" s="155">
        <v>0</v>
      </c>
      <c r="Q169" s="155">
        <v>0</v>
      </c>
      <c r="R169" s="155">
        <v>0</v>
      </c>
      <c r="S169" s="155">
        <v>1</v>
      </c>
      <c r="T169" s="155">
        <v>1</v>
      </c>
      <c r="U169" s="155">
        <v>0</v>
      </c>
      <c r="V169" s="155">
        <v>0</v>
      </c>
      <c r="W169" s="155">
        <v>0</v>
      </c>
      <c r="X169" s="155">
        <v>0</v>
      </c>
      <c r="Y169" s="155">
        <v>0</v>
      </c>
      <c r="Z169" s="155">
        <v>0</v>
      </c>
      <c r="AA169" s="155">
        <v>0</v>
      </c>
      <c r="AB169" s="155">
        <v>0</v>
      </c>
      <c r="AC169" s="155">
        <v>0</v>
      </c>
      <c r="AD169" s="155">
        <v>0</v>
      </c>
      <c r="AE169" s="155">
        <v>0</v>
      </c>
      <c r="AF169" s="155">
        <v>0</v>
      </c>
      <c r="AG169" s="155">
        <v>2</v>
      </c>
      <c r="AH169" s="155">
        <v>1</v>
      </c>
      <c r="AI169" s="155">
        <v>0</v>
      </c>
      <c r="AJ169" s="155">
        <v>2</v>
      </c>
      <c r="AK169" s="155">
        <v>0</v>
      </c>
      <c r="AL169" s="155">
        <v>0</v>
      </c>
      <c r="AM169" s="155">
        <v>0</v>
      </c>
      <c r="AN169" s="155">
        <v>0</v>
      </c>
      <c r="AO169" s="155">
        <v>0</v>
      </c>
      <c r="AP169" s="155">
        <v>0</v>
      </c>
    </row>
    <row r="170" spans="1:42" ht="15.6" x14ac:dyDescent="0.3">
      <c r="A170" s="180" t="s">
        <v>304</v>
      </c>
      <c r="B170" s="179">
        <v>37</v>
      </c>
      <c r="C170" s="155">
        <v>0</v>
      </c>
      <c r="D170" s="155">
        <v>0</v>
      </c>
      <c r="E170" s="155">
        <v>0</v>
      </c>
      <c r="F170" s="155">
        <v>0</v>
      </c>
      <c r="G170" s="155">
        <v>1</v>
      </c>
      <c r="H170" s="155">
        <v>0</v>
      </c>
      <c r="I170" s="155">
        <v>0</v>
      </c>
      <c r="J170" s="155">
        <v>0</v>
      </c>
      <c r="K170" s="155">
        <v>0</v>
      </c>
      <c r="L170" s="155">
        <v>0</v>
      </c>
      <c r="M170" s="155">
        <v>0</v>
      </c>
      <c r="N170" s="155">
        <v>0</v>
      </c>
      <c r="O170" s="155">
        <v>0</v>
      </c>
      <c r="P170" s="155">
        <v>0</v>
      </c>
      <c r="Q170" s="155">
        <v>0</v>
      </c>
      <c r="R170" s="155">
        <v>0</v>
      </c>
      <c r="S170" s="155">
        <v>19</v>
      </c>
      <c r="T170" s="155">
        <v>2</v>
      </c>
      <c r="U170" s="155">
        <v>0</v>
      </c>
      <c r="V170" s="155">
        <v>0</v>
      </c>
      <c r="W170" s="155">
        <v>0</v>
      </c>
      <c r="X170" s="155">
        <v>0</v>
      </c>
      <c r="Y170" s="155">
        <v>0</v>
      </c>
      <c r="Z170" s="155">
        <v>0</v>
      </c>
      <c r="AA170" s="155">
        <v>0</v>
      </c>
      <c r="AB170" s="155">
        <v>0</v>
      </c>
      <c r="AC170" s="155">
        <v>3</v>
      </c>
      <c r="AD170" s="155">
        <v>0</v>
      </c>
      <c r="AE170" s="155">
        <v>0</v>
      </c>
      <c r="AF170" s="155">
        <v>0</v>
      </c>
      <c r="AG170" s="155">
        <v>6</v>
      </c>
      <c r="AH170" s="155">
        <v>3</v>
      </c>
      <c r="AI170" s="155">
        <v>0</v>
      </c>
      <c r="AJ170" s="155">
        <v>0</v>
      </c>
      <c r="AK170" s="155">
        <v>0</v>
      </c>
      <c r="AL170" s="155">
        <v>0</v>
      </c>
      <c r="AM170" s="155">
        <v>0</v>
      </c>
      <c r="AN170" s="155">
        <v>1</v>
      </c>
      <c r="AO170" s="155">
        <v>0</v>
      </c>
      <c r="AP170" s="155">
        <v>2</v>
      </c>
    </row>
    <row r="171" spans="1:42" ht="15.6" x14ac:dyDescent="0.3">
      <c r="A171" s="180" t="s">
        <v>718</v>
      </c>
      <c r="B171" s="179">
        <v>0</v>
      </c>
      <c r="C171" s="155">
        <v>0</v>
      </c>
      <c r="D171" s="155">
        <v>0</v>
      </c>
      <c r="E171" s="155">
        <v>0</v>
      </c>
      <c r="F171" s="155">
        <v>0</v>
      </c>
      <c r="G171" s="155">
        <v>0</v>
      </c>
      <c r="H171" s="155">
        <v>0</v>
      </c>
      <c r="I171" s="155">
        <v>0</v>
      </c>
      <c r="J171" s="155">
        <v>0</v>
      </c>
      <c r="K171" s="155">
        <v>0</v>
      </c>
      <c r="L171" s="155">
        <v>0</v>
      </c>
      <c r="M171" s="155">
        <v>0</v>
      </c>
      <c r="N171" s="155">
        <v>0</v>
      </c>
      <c r="O171" s="155">
        <v>0</v>
      </c>
      <c r="P171" s="155">
        <v>0</v>
      </c>
      <c r="Q171" s="155">
        <v>0</v>
      </c>
      <c r="R171" s="155">
        <v>0</v>
      </c>
      <c r="S171" s="155">
        <v>0</v>
      </c>
      <c r="T171" s="155">
        <v>0</v>
      </c>
      <c r="U171" s="155">
        <v>0</v>
      </c>
      <c r="V171" s="155">
        <v>0</v>
      </c>
      <c r="W171" s="155">
        <v>0</v>
      </c>
      <c r="X171" s="155">
        <v>0</v>
      </c>
      <c r="Y171" s="155">
        <v>0</v>
      </c>
      <c r="Z171" s="155">
        <v>0</v>
      </c>
      <c r="AA171" s="155">
        <v>0</v>
      </c>
      <c r="AB171" s="155">
        <v>0</v>
      </c>
      <c r="AC171" s="155">
        <v>0</v>
      </c>
      <c r="AD171" s="155">
        <v>0</v>
      </c>
      <c r="AE171" s="155">
        <v>0</v>
      </c>
      <c r="AF171" s="155">
        <v>0</v>
      </c>
      <c r="AG171" s="155">
        <v>0</v>
      </c>
      <c r="AH171" s="155">
        <v>0</v>
      </c>
      <c r="AI171" s="155">
        <v>0</v>
      </c>
      <c r="AJ171" s="155">
        <v>0</v>
      </c>
      <c r="AK171" s="155">
        <v>0</v>
      </c>
      <c r="AL171" s="155">
        <v>0</v>
      </c>
      <c r="AM171" s="155">
        <v>0</v>
      </c>
      <c r="AN171" s="155">
        <v>0</v>
      </c>
      <c r="AO171" s="155">
        <v>0</v>
      </c>
      <c r="AP171" s="155">
        <v>0</v>
      </c>
    </row>
    <row r="172" spans="1:42" ht="15.6" x14ac:dyDescent="0.3">
      <c r="A172" s="180" t="s">
        <v>504</v>
      </c>
      <c r="B172" s="179">
        <v>2</v>
      </c>
      <c r="C172" s="155">
        <v>0</v>
      </c>
      <c r="D172" s="155">
        <v>0</v>
      </c>
      <c r="E172" s="155">
        <v>0</v>
      </c>
      <c r="F172" s="155">
        <v>0</v>
      </c>
      <c r="G172" s="155">
        <v>0</v>
      </c>
      <c r="H172" s="155">
        <v>0</v>
      </c>
      <c r="I172" s="155">
        <v>0</v>
      </c>
      <c r="J172" s="155">
        <v>0</v>
      </c>
      <c r="K172" s="155">
        <v>0</v>
      </c>
      <c r="L172" s="155">
        <v>0</v>
      </c>
      <c r="M172" s="155">
        <v>0</v>
      </c>
      <c r="N172" s="155">
        <v>0</v>
      </c>
      <c r="O172" s="155">
        <v>0</v>
      </c>
      <c r="P172" s="155">
        <v>0</v>
      </c>
      <c r="Q172" s="155">
        <v>0</v>
      </c>
      <c r="R172" s="155">
        <v>0</v>
      </c>
      <c r="S172" s="155">
        <v>0</v>
      </c>
      <c r="T172" s="155">
        <v>0</v>
      </c>
      <c r="U172" s="155">
        <v>0</v>
      </c>
      <c r="V172" s="155">
        <v>0</v>
      </c>
      <c r="W172" s="155">
        <v>0</v>
      </c>
      <c r="X172" s="155">
        <v>0</v>
      </c>
      <c r="Y172" s="155">
        <v>0</v>
      </c>
      <c r="Z172" s="155">
        <v>0</v>
      </c>
      <c r="AA172" s="155">
        <v>0</v>
      </c>
      <c r="AB172" s="155">
        <v>0</v>
      </c>
      <c r="AC172" s="155">
        <v>0</v>
      </c>
      <c r="AD172" s="155">
        <v>0</v>
      </c>
      <c r="AE172" s="155">
        <v>0</v>
      </c>
      <c r="AF172" s="155">
        <v>0</v>
      </c>
      <c r="AG172" s="155">
        <v>2</v>
      </c>
      <c r="AH172" s="155">
        <v>0</v>
      </c>
      <c r="AI172" s="155">
        <v>0</v>
      </c>
      <c r="AJ172" s="155">
        <v>0</v>
      </c>
      <c r="AK172" s="155">
        <v>0</v>
      </c>
      <c r="AL172" s="155">
        <v>0</v>
      </c>
      <c r="AM172" s="155">
        <v>0</v>
      </c>
      <c r="AN172" s="155">
        <v>0</v>
      </c>
      <c r="AO172" s="155">
        <v>0</v>
      </c>
      <c r="AP172" s="155">
        <v>0</v>
      </c>
    </row>
    <row r="173" spans="1:42" ht="15.6" x14ac:dyDescent="0.3">
      <c r="A173" s="180" t="s">
        <v>719</v>
      </c>
      <c r="B173" s="179">
        <v>6</v>
      </c>
      <c r="C173" s="155">
        <v>0</v>
      </c>
      <c r="D173" s="155">
        <v>0</v>
      </c>
      <c r="E173" s="155">
        <v>0</v>
      </c>
      <c r="F173" s="155">
        <v>0</v>
      </c>
      <c r="G173" s="155">
        <v>0</v>
      </c>
      <c r="H173" s="155">
        <v>1</v>
      </c>
      <c r="I173" s="155">
        <v>0</v>
      </c>
      <c r="J173" s="155">
        <v>0</v>
      </c>
      <c r="K173" s="155">
        <v>0</v>
      </c>
      <c r="L173" s="155">
        <v>0</v>
      </c>
      <c r="M173" s="155">
        <v>0</v>
      </c>
      <c r="N173" s="155">
        <v>0</v>
      </c>
      <c r="O173" s="155">
        <v>0</v>
      </c>
      <c r="P173" s="155">
        <v>0</v>
      </c>
      <c r="Q173" s="155">
        <v>0</v>
      </c>
      <c r="R173" s="155">
        <v>0</v>
      </c>
      <c r="S173" s="155">
        <v>3</v>
      </c>
      <c r="T173" s="155">
        <v>0</v>
      </c>
      <c r="U173" s="155">
        <v>0</v>
      </c>
      <c r="V173" s="155">
        <v>0</v>
      </c>
      <c r="W173" s="155">
        <v>0</v>
      </c>
      <c r="X173" s="155">
        <v>0</v>
      </c>
      <c r="Y173" s="155">
        <v>0</v>
      </c>
      <c r="Z173" s="155">
        <v>0</v>
      </c>
      <c r="AA173" s="155">
        <v>0</v>
      </c>
      <c r="AB173" s="155">
        <v>0</v>
      </c>
      <c r="AC173" s="155">
        <v>0</v>
      </c>
      <c r="AD173" s="155">
        <v>0</v>
      </c>
      <c r="AE173" s="155">
        <v>0</v>
      </c>
      <c r="AF173" s="155">
        <v>0</v>
      </c>
      <c r="AG173" s="155">
        <v>0</v>
      </c>
      <c r="AH173" s="155">
        <v>1</v>
      </c>
      <c r="AI173" s="155">
        <v>0</v>
      </c>
      <c r="AJ173" s="155">
        <v>0</v>
      </c>
      <c r="AK173" s="155">
        <v>0</v>
      </c>
      <c r="AL173" s="155">
        <v>0</v>
      </c>
      <c r="AM173" s="155">
        <v>0</v>
      </c>
      <c r="AN173" s="155">
        <v>0</v>
      </c>
      <c r="AO173" s="155">
        <v>0</v>
      </c>
      <c r="AP173" s="155">
        <v>1</v>
      </c>
    </row>
    <row r="174" spans="1:42" ht="15.6" x14ac:dyDescent="0.3">
      <c r="A174" s="180" t="s">
        <v>553</v>
      </c>
      <c r="B174" s="179">
        <v>15</v>
      </c>
      <c r="C174" s="155">
        <v>0</v>
      </c>
      <c r="D174" s="155">
        <v>0</v>
      </c>
      <c r="E174" s="155">
        <v>0</v>
      </c>
      <c r="F174" s="155">
        <v>0</v>
      </c>
      <c r="G174" s="155">
        <v>0</v>
      </c>
      <c r="H174" s="155">
        <v>0</v>
      </c>
      <c r="I174" s="155">
        <v>0</v>
      </c>
      <c r="J174" s="155">
        <v>0</v>
      </c>
      <c r="K174" s="155">
        <v>0</v>
      </c>
      <c r="L174" s="155">
        <v>0</v>
      </c>
      <c r="M174" s="155">
        <v>0</v>
      </c>
      <c r="N174" s="155">
        <v>0</v>
      </c>
      <c r="O174" s="155">
        <v>0</v>
      </c>
      <c r="P174" s="155">
        <v>0</v>
      </c>
      <c r="Q174" s="155">
        <v>0</v>
      </c>
      <c r="R174" s="155">
        <v>0</v>
      </c>
      <c r="S174" s="155">
        <v>5</v>
      </c>
      <c r="T174" s="155">
        <v>0</v>
      </c>
      <c r="U174" s="155">
        <v>0</v>
      </c>
      <c r="V174" s="155">
        <v>0</v>
      </c>
      <c r="W174" s="155">
        <v>1</v>
      </c>
      <c r="X174" s="155">
        <v>0</v>
      </c>
      <c r="Y174" s="155">
        <v>0</v>
      </c>
      <c r="Z174" s="155">
        <v>0</v>
      </c>
      <c r="AA174" s="155">
        <v>0</v>
      </c>
      <c r="AB174" s="155">
        <v>0</v>
      </c>
      <c r="AC174" s="155">
        <v>2</v>
      </c>
      <c r="AD174" s="155">
        <v>0</v>
      </c>
      <c r="AE174" s="155">
        <v>0</v>
      </c>
      <c r="AF174" s="155">
        <v>0</v>
      </c>
      <c r="AG174" s="155">
        <v>3</v>
      </c>
      <c r="AH174" s="155">
        <v>0</v>
      </c>
      <c r="AI174" s="155">
        <v>0</v>
      </c>
      <c r="AJ174" s="155">
        <v>1</v>
      </c>
      <c r="AK174" s="155">
        <v>0</v>
      </c>
      <c r="AL174" s="155">
        <v>0</v>
      </c>
      <c r="AM174" s="155">
        <v>0</v>
      </c>
      <c r="AN174" s="155">
        <v>0</v>
      </c>
      <c r="AO174" s="155">
        <v>0</v>
      </c>
      <c r="AP174" s="155">
        <v>3</v>
      </c>
    </row>
    <row r="175" spans="1:42" ht="15.6" x14ac:dyDescent="0.3">
      <c r="A175" s="180" t="s">
        <v>720</v>
      </c>
      <c r="B175" s="179">
        <v>0</v>
      </c>
      <c r="C175" s="155">
        <v>0</v>
      </c>
      <c r="D175" s="155">
        <v>0</v>
      </c>
      <c r="E175" s="155">
        <v>0</v>
      </c>
      <c r="F175" s="155">
        <v>0</v>
      </c>
      <c r="G175" s="155">
        <v>0</v>
      </c>
      <c r="H175" s="155">
        <v>0</v>
      </c>
      <c r="I175" s="155">
        <v>0</v>
      </c>
      <c r="J175" s="155">
        <v>0</v>
      </c>
      <c r="K175" s="155">
        <v>0</v>
      </c>
      <c r="L175" s="155">
        <v>0</v>
      </c>
      <c r="M175" s="155">
        <v>0</v>
      </c>
      <c r="N175" s="155">
        <v>0</v>
      </c>
      <c r="O175" s="155">
        <v>0</v>
      </c>
      <c r="P175" s="155">
        <v>0</v>
      </c>
      <c r="Q175" s="155">
        <v>0</v>
      </c>
      <c r="R175" s="155">
        <v>0</v>
      </c>
      <c r="S175" s="155">
        <v>0</v>
      </c>
      <c r="T175" s="155">
        <v>0</v>
      </c>
      <c r="U175" s="155">
        <v>0</v>
      </c>
      <c r="V175" s="155">
        <v>0</v>
      </c>
      <c r="W175" s="155">
        <v>0</v>
      </c>
      <c r="X175" s="155">
        <v>0</v>
      </c>
      <c r="Y175" s="155">
        <v>0</v>
      </c>
      <c r="Z175" s="155">
        <v>0</v>
      </c>
      <c r="AA175" s="155">
        <v>0</v>
      </c>
      <c r="AB175" s="155">
        <v>0</v>
      </c>
      <c r="AC175" s="155">
        <v>0</v>
      </c>
      <c r="AD175" s="155">
        <v>0</v>
      </c>
      <c r="AE175" s="155">
        <v>0</v>
      </c>
      <c r="AF175" s="155">
        <v>0</v>
      </c>
      <c r="AG175" s="155">
        <v>0</v>
      </c>
      <c r="AH175" s="155">
        <v>0</v>
      </c>
      <c r="AI175" s="155">
        <v>0</v>
      </c>
      <c r="AJ175" s="155">
        <v>0</v>
      </c>
      <c r="AK175" s="155">
        <v>0</v>
      </c>
      <c r="AL175" s="155">
        <v>0</v>
      </c>
      <c r="AM175" s="155">
        <v>0</v>
      </c>
      <c r="AN175" s="155">
        <v>0</v>
      </c>
      <c r="AO175" s="155">
        <v>0</v>
      </c>
      <c r="AP175" s="155">
        <v>0</v>
      </c>
    </row>
    <row r="176" spans="1:42" ht="15.6" x14ac:dyDescent="0.3">
      <c r="A176" s="180" t="s">
        <v>583</v>
      </c>
      <c r="B176" s="179">
        <v>0</v>
      </c>
      <c r="C176" s="155">
        <v>0</v>
      </c>
      <c r="D176" s="155">
        <v>0</v>
      </c>
      <c r="E176" s="155">
        <v>0</v>
      </c>
      <c r="F176" s="155">
        <v>0</v>
      </c>
      <c r="G176" s="155">
        <v>0</v>
      </c>
      <c r="H176" s="155">
        <v>0</v>
      </c>
      <c r="I176" s="155">
        <v>0</v>
      </c>
      <c r="J176" s="155">
        <v>0</v>
      </c>
      <c r="K176" s="155">
        <v>0</v>
      </c>
      <c r="L176" s="155">
        <v>0</v>
      </c>
      <c r="M176" s="155">
        <v>0</v>
      </c>
      <c r="N176" s="155">
        <v>0</v>
      </c>
      <c r="O176" s="155">
        <v>0</v>
      </c>
      <c r="P176" s="155">
        <v>0</v>
      </c>
      <c r="Q176" s="155">
        <v>0</v>
      </c>
      <c r="R176" s="155">
        <v>0</v>
      </c>
      <c r="S176" s="155">
        <v>0</v>
      </c>
      <c r="T176" s="155">
        <v>0</v>
      </c>
      <c r="U176" s="155">
        <v>0</v>
      </c>
      <c r="V176" s="155">
        <v>0</v>
      </c>
      <c r="W176" s="155">
        <v>0</v>
      </c>
      <c r="X176" s="155">
        <v>0</v>
      </c>
      <c r="Y176" s="155">
        <v>0</v>
      </c>
      <c r="Z176" s="155">
        <v>0</v>
      </c>
      <c r="AA176" s="155">
        <v>0</v>
      </c>
      <c r="AB176" s="155">
        <v>0</v>
      </c>
      <c r="AC176" s="155">
        <v>0</v>
      </c>
      <c r="AD176" s="155">
        <v>0</v>
      </c>
      <c r="AE176" s="155">
        <v>0</v>
      </c>
      <c r="AF176" s="155">
        <v>0</v>
      </c>
      <c r="AG176" s="155">
        <v>0</v>
      </c>
      <c r="AH176" s="155">
        <v>0</v>
      </c>
      <c r="AI176" s="155">
        <v>0</v>
      </c>
      <c r="AJ176" s="155">
        <v>0</v>
      </c>
      <c r="AK176" s="155">
        <v>0</v>
      </c>
      <c r="AL176" s="155">
        <v>0</v>
      </c>
      <c r="AM176" s="155">
        <v>0</v>
      </c>
      <c r="AN176" s="155">
        <v>0</v>
      </c>
      <c r="AO176" s="155">
        <v>0</v>
      </c>
      <c r="AP176" s="155">
        <v>0</v>
      </c>
    </row>
    <row r="177" spans="1:42" ht="15.6" x14ac:dyDescent="0.3">
      <c r="A177" s="180" t="s">
        <v>721</v>
      </c>
      <c r="B177" s="179">
        <v>6</v>
      </c>
      <c r="C177" s="155">
        <v>0</v>
      </c>
      <c r="D177" s="155">
        <v>0</v>
      </c>
      <c r="E177" s="155">
        <v>0</v>
      </c>
      <c r="F177" s="155">
        <v>0</v>
      </c>
      <c r="G177" s="155">
        <v>0</v>
      </c>
      <c r="H177" s="155">
        <v>1</v>
      </c>
      <c r="I177" s="155">
        <v>0</v>
      </c>
      <c r="J177" s="155">
        <v>0</v>
      </c>
      <c r="K177" s="155">
        <v>0</v>
      </c>
      <c r="L177" s="155">
        <v>0</v>
      </c>
      <c r="M177" s="155">
        <v>0</v>
      </c>
      <c r="N177" s="155">
        <v>0</v>
      </c>
      <c r="O177" s="155">
        <v>0</v>
      </c>
      <c r="P177" s="155">
        <v>0</v>
      </c>
      <c r="Q177" s="155">
        <v>0</v>
      </c>
      <c r="R177" s="155">
        <v>0</v>
      </c>
      <c r="S177" s="155">
        <v>5</v>
      </c>
      <c r="T177" s="155">
        <v>0</v>
      </c>
      <c r="U177" s="155">
        <v>0</v>
      </c>
      <c r="V177" s="155">
        <v>0</v>
      </c>
      <c r="W177" s="155">
        <v>0</v>
      </c>
      <c r="X177" s="155">
        <v>0</v>
      </c>
      <c r="Y177" s="155">
        <v>0</v>
      </c>
      <c r="Z177" s="155">
        <v>0</v>
      </c>
      <c r="AA177" s="155">
        <v>0</v>
      </c>
      <c r="AB177" s="155">
        <v>0</v>
      </c>
      <c r="AC177" s="155">
        <v>0</v>
      </c>
      <c r="AD177" s="155">
        <v>0</v>
      </c>
      <c r="AE177" s="155">
        <v>0</v>
      </c>
      <c r="AF177" s="155">
        <v>0</v>
      </c>
      <c r="AG177" s="155">
        <v>0</v>
      </c>
      <c r="AH177" s="155">
        <v>0</v>
      </c>
      <c r="AI177" s="155">
        <v>0</v>
      </c>
      <c r="AJ177" s="155">
        <v>0</v>
      </c>
      <c r="AK177" s="155">
        <v>0</v>
      </c>
      <c r="AL177" s="155">
        <v>0</v>
      </c>
      <c r="AM177" s="155">
        <v>0</v>
      </c>
      <c r="AN177" s="155">
        <v>0</v>
      </c>
      <c r="AO177" s="155">
        <v>0</v>
      </c>
      <c r="AP177" s="155">
        <v>0</v>
      </c>
    </row>
    <row r="178" spans="1:42" ht="15.6" x14ac:dyDescent="0.3">
      <c r="A178" s="180" t="s">
        <v>587</v>
      </c>
      <c r="B178" s="179">
        <v>0</v>
      </c>
      <c r="C178" s="155">
        <v>0</v>
      </c>
      <c r="D178" s="155">
        <v>0</v>
      </c>
      <c r="E178" s="155">
        <v>0</v>
      </c>
      <c r="F178" s="155">
        <v>0</v>
      </c>
      <c r="G178" s="155">
        <v>0</v>
      </c>
      <c r="H178" s="155">
        <v>0</v>
      </c>
      <c r="I178" s="155">
        <v>0</v>
      </c>
      <c r="J178" s="155">
        <v>0</v>
      </c>
      <c r="K178" s="155">
        <v>0</v>
      </c>
      <c r="L178" s="155">
        <v>0</v>
      </c>
      <c r="M178" s="155">
        <v>0</v>
      </c>
      <c r="N178" s="155">
        <v>0</v>
      </c>
      <c r="O178" s="155">
        <v>0</v>
      </c>
      <c r="P178" s="155">
        <v>0</v>
      </c>
      <c r="Q178" s="155">
        <v>0</v>
      </c>
      <c r="R178" s="155">
        <v>0</v>
      </c>
      <c r="S178" s="155">
        <v>0</v>
      </c>
      <c r="T178" s="155">
        <v>0</v>
      </c>
      <c r="U178" s="155">
        <v>0</v>
      </c>
      <c r="V178" s="155">
        <v>0</v>
      </c>
      <c r="W178" s="155">
        <v>0</v>
      </c>
      <c r="X178" s="155">
        <v>0</v>
      </c>
      <c r="Y178" s="155">
        <v>0</v>
      </c>
      <c r="Z178" s="155">
        <v>0</v>
      </c>
      <c r="AA178" s="155">
        <v>0</v>
      </c>
      <c r="AB178" s="155">
        <v>0</v>
      </c>
      <c r="AC178" s="155">
        <v>0</v>
      </c>
      <c r="AD178" s="155">
        <v>0</v>
      </c>
      <c r="AE178" s="155">
        <v>0</v>
      </c>
      <c r="AF178" s="155">
        <v>0</v>
      </c>
      <c r="AG178" s="155">
        <v>0</v>
      </c>
      <c r="AH178" s="155">
        <v>0</v>
      </c>
      <c r="AI178" s="155">
        <v>0</v>
      </c>
      <c r="AJ178" s="155">
        <v>0</v>
      </c>
      <c r="AK178" s="155">
        <v>0</v>
      </c>
      <c r="AL178" s="155">
        <v>0</v>
      </c>
      <c r="AM178" s="155">
        <v>0</v>
      </c>
      <c r="AN178" s="155">
        <v>0</v>
      </c>
      <c r="AO178" s="155">
        <v>0</v>
      </c>
      <c r="AP178" s="155">
        <v>0</v>
      </c>
    </row>
    <row r="179" spans="1:42" ht="15.6" x14ac:dyDescent="0.3">
      <c r="A179" s="180" t="s">
        <v>722</v>
      </c>
      <c r="B179" s="179">
        <v>0</v>
      </c>
      <c r="C179" s="155">
        <v>0</v>
      </c>
      <c r="D179" s="155">
        <v>0</v>
      </c>
      <c r="E179" s="155">
        <v>0</v>
      </c>
      <c r="F179" s="155">
        <v>0</v>
      </c>
      <c r="G179" s="155">
        <v>0</v>
      </c>
      <c r="H179" s="155">
        <v>0</v>
      </c>
      <c r="I179" s="155">
        <v>0</v>
      </c>
      <c r="J179" s="155">
        <v>0</v>
      </c>
      <c r="K179" s="155">
        <v>0</v>
      </c>
      <c r="L179" s="155">
        <v>0</v>
      </c>
      <c r="M179" s="155">
        <v>0</v>
      </c>
      <c r="N179" s="155">
        <v>0</v>
      </c>
      <c r="O179" s="155">
        <v>0</v>
      </c>
      <c r="P179" s="155">
        <v>0</v>
      </c>
      <c r="Q179" s="155">
        <v>0</v>
      </c>
      <c r="R179" s="155">
        <v>0</v>
      </c>
      <c r="S179" s="155">
        <v>0</v>
      </c>
      <c r="T179" s="155">
        <v>0</v>
      </c>
      <c r="U179" s="155">
        <v>0</v>
      </c>
      <c r="V179" s="155">
        <v>0</v>
      </c>
      <c r="W179" s="155">
        <v>0</v>
      </c>
      <c r="X179" s="155">
        <v>0</v>
      </c>
      <c r="Y179" s="155">
        <v>0</v>
      </c>
      <c r="Z179" s="155">
        <v>0</v>
      </c>
      <c r="AA179" s="155">
        <v>0</v>
      </c>
      <c r="AB179" s="155">
        <v>0</v>
      </c>
      <c r="AC179" s="155">
        <v>0</v>
      </c>
      <c r="AD179" s="155">
        <v>0</v>
      </c>
      <c r="AE179" s="155">
        <v>0</v>
      </c>
      <c r="AF179" s="155">
        <v>0</v>
      </c>
      <c r="AG179" s="155">
        <v>0</v>
      </c>
      <c r="AH179" s="155">
        <v>0</v>
      </c>
      <c r="AI179" s="155">
        <v>0</v>
      </c>
      <c r="AJ179" s="155">
        <v>0</v>
      </c>
      <c r="AK179" s="155">
        <v>0</v>
      </c>
      <c r="AL179" s="155">
        <v>0</v>
      </c>
      <c r="AM179" s="155">
        <v>0</v>
      </c>
      <c r="AN179" s="155">
        <v>0</v>
      </c>
      <c r="AO179" s="155">
        <v>0</v>
      </c>
      <c r="AP179" s="155">
        <v>0</v>
      </c>
    </row>
    <row r="180" spans="1:42" ht="15.6" x14ac:dyDescent="0.3">
      <c r="A180" s="180" t="s">
        <v>588</v>
      </c>
      <c r="B180" s="179">
        <v>2</v>
      </c>
      <c r="C180" s="155">
        <v>0</v>
      </c>
      <c r="D180" s="155">
        <v>0</v>
      </c>
      <c r="E180" s="155">
        <v>0</v>
      </c>
      <c r="F180" s="155">
        <v>0</v>
      </c>
      <c r="G180" s="155">
        <v>0</v>
      </c>
      <c r="H180" s="155">
        <v>0</v>
      </c>
      <c r="I180" s="155">
        <v>0</v>
      </c>
      <c r="J180" s="155">
        <v>0</v>
      </c>
      <c r="K180" s="155">
        <v>0</v>
      </c>
      <c r="L180" s="155">
        <v>0</v>
      </c>
      <c r="M180" s="155">
        <v>0</v>
      </c>
      <c r="N180" s="155">
        <v>0</v>
      </c>
      <c r="O180" s="155">
        <v>0</v>
      </c>
      <c r="P180" s="155">
        <v>0</v>
      </c>
      <c r="Q180" s="155">
        <v>0</v>
      </c>
      <c r="R180" s="155">
        <v>0</v>
      </c>
      <c r="S180" s="155">
        <v>2</v>
      </c>
      <c r="T180" s="155">
        <v>0</v>
      </c>
      <c r="U180" s="155">
        <v>0</v>
      </c>
      <c r="V180" s="155">
        <v>0</v>
      </c>
      <c r="W180" s="155">
        <v>0</v>
      </c>
      <c r="X180" s="155">
        <v>0</v>
      </c>
      <c r="Y180" s="155">
        <v>0</v>
      </c>
      <c r="Z180" s="155">
        <v>0</v>
      </c>
      <c r="AA180" s="155">
        <v>0</v>
      </c>
      <c r="AB180" s="155">
        <v>0</v>
      </c>
      <c r="AC180" s="155">
        <v>0</v>
      </c>
      <c r="AD180" s="155">
        <v>0</v>
      </c>
      <c r="AE180" s="155">
        <v>0</v>
      </c>
      <c r="AF180" s="155">
        <v>0</v>
      </c>
      <c r="AG180" s="155">
        <v>0</v>
      </c>
      <c r="AH180" s="155">
        <v>0</v>
      </c>
      <c r="AI180" s="155">
        <v>0</v>
      </c>
      <c r="AJ180" s="155">
        <v>0</v>
      </c>
      <c r="AK180" s="155">
        <v>0</v>
      </c>
      <c r="AL180" s="155">
        <v>0</v>
      </c>
      <c r="AM180" s="155">
        <v>0</v>
      </c>
      <c r="AN180" s="155">
        <v>0</v>
      </c>
      <c r="AO180" s="155">
        <v>0</v>
      </c>
      <c r="AP180" s="155">
        <v>0</v>
      </c>
    </row>
    <row r="181" spans="1:42" ht="15.6" x14ac:dyDescent="0.3">
      <c r="A181" s="180" t="s">
        <v>723</v>
      </c>
      <c r="B181" s="179">
        <v>0</v>
      </c>
      <c r="C181" s="155">
        <v>0</v>
      </c>
      <c r="D181" s="155">
        <v>0</v>
      </c>
      <c r="E181" s="155">
        <v>0</v>
      </c>
      <c r="F181" s="155">
        <v>0</v>
      </c>
      <c r="G181" s="155">
        <v>0</v>
      </c>
      <c r="H181" s="155">
        <v>0</v>
      </c>
      <c r="I181" s="155">
        <v>0</v>
      </c>
      <c r="J181" s="155">
        <v>0</v>
      </c>
      <c r="K181" s="155">
        <v>0</v>
      </c>
      <c r="L181" s="155">
        <v>0</v>
      </c>
      <c r="M181" s="155">
        <v>0</v>
      </c>
      <c r="N181" s="155">
        <v>0</v>
      </c>
      <c r="O181" s="155">
        <v>0</v>
      </c>
      <c r="P181" s="155">
        <v>0</v>
      </c>
      <c r="Q181" s="155">
        <v>0</v>
      </c>
      <c r="R181" s="155">
        <v>0</v>
      </c>
      <c r="S181" s="155">
        <v>0</v>
      </c>
      <c r="T181" s="155">
        <v>0</v>
      </c>
      <c r="U181" s="155">
        <v>0</v>
      </c>
      <c r="V181" s="155">
        <v>0</v>
      </c>
      <c r="W181" s="155">
        <v>0</v>
      </c>
      <c r="X181" s="155">
        <v>0</v>
      </c>
      <c r="Y181" s="155">
        <v>0</v>
      </c>
      <c r="Z181" s="155">
        <v>0</v>
      </c>
      <c r="AA181" s="155">
        <v>0</v>
      </c>
      <c r="AB181" s="155">
        <v>0</v>
      </c>
      <c r="AC181" s="155">
        <v>0</v>
      </c>
      <c r="AD181" s="155">
        <v>0</v>
      </c>
      <c r="AE181" s="155">
        <v>0</v>
      </c>
      <c r="AF181" s="155">
        <v>0</v>
      </c>
      <c r="AG181" s="155">
        <v>0</v>
      </c>
      <c r="AH181" s="155">
        <v>0</v>
      </c>
      <c r="AI181" s="155">
        <v>0</v>
      </c>
      <c r="AJ181" s="155">
        <v>0</v>
      </c>
      <c r="AK181" s="155">
        <v>0</v>
      </c>
      <c r="AL181" s="155">
        <v>0</v>
      </c>
      <c r="AM181" s="155">
        <v>0</v>
      </c>
      <c r="AN181" s="155">
        <v>0</v>
      </c>
      <c r="AO181" s="155">
        <v>0</v>
      </c>
      <c r="AP181" s="155">
        <v>0</v>
      </c>
    </row>
    <row r="182" spans="1:42" ht="15.6" x14ac:dyDescent="0.3">
      <c r="A182" s="180" t="s">
        <v>555</v>
      </c>
      <c r="B182" s="179">
        <v>0</v>
      </c>
      <c r="C182" s="155">
        <v>0</v>
      </c>
      <c r="D182" s="155">
        <v>0</v>
      </c>
      <c r="E182" s="155">
        <v>0</v>
      </c>
      <c r="F182" s="155">
        <v>0</v>
      </c>
      <c r="G182" s="155">
        <v>0</v>
      </c>
      <c r="H182" s="155">
        <v>0</v>
      </c>
      <c r="I182" s="155">
        <v>0</v>
      </c>
      <c r="J182" s="155">
        <v>0</v>
      </c>
      <c r="K182" s="155">
        <v>0</v>
      </c>
      <c r="L182" s="155">
        <v>0</v>
      </c>
      <c r="M182" s="155">
        <v>0</v>
      </c>
      <c r="N182" s="155">
        <v>0</v>
      </c>
      <c r="O182" s="155">
        <v>0</v>
      </c>
      <c r="P182" s="155">
        <v>0</v>
      </c>
      <c r="Q182" s="155">
        <v>0</v>
      </c>
      <c r="R182" s="155">
        <v>0</v>
      </c>
      <c r="S182" s="155">
        <v>0</v>
      </c>
      <c r="T182" s="155">
        <v>0</v>
      </c>
      <c r="U182" s="155">
        <v>0</v>
      </c>
      <c r="V182" s="155">
        <v>0</v>
      </c>
      <c r="W182" s="155">
        <v>0</v>
      </c>
      <c r="X182" s="155">
        <v>0</v>
      </c>
      <c r="Y182" s="155">
        <v>0</v>
      </c>
      <c r="Z182" s="155">
        <v>0</v>
      </c>
      <c r="AA182" s="155">
        <v>0</v>
      </c>
      <c r="AB182" s="155">
        <v>0</v>
      </c>
      <c r="AC182" s="155">
        <v>0</v>
      </c>
      <c r="AD182" s="155">
        <v>0</v>
      </c>
      <c r="AE182" s="155">
        <v>0</v>
      </c>
      <c r="AF182" s="155">
        <v>0</v>
      </c>
      <c r="AG182" s="155">
        <v>0</v>
      </c>
      <c r="AH182" s="155">
        <v>0</v>
      </c>
      <c r="AI182" s="155">
        <v>0</v>
      </c>
      <c r="AJ182" s="155">
        <v>0</v>
      </c>
      <c r="AK182" s="155">
        <v>0</v>
      </c>
      <c r="AL182" s="155">
        <v>0</v>
      </c>
      <c r="AM182" s="155">
        <v>0</v>
      </c>
      <c r="AN182" s="155">
        <v>0</v>
      </c>
      <c r="AO182" s="155">
        <v>0</v>
      </c>
      <c r="AP182" s="155">
        <v>0</v>
      </c>
    </row>
    <row r="183" spans="1:42" ht="15.6" x14ac:dyDescent="0.3">
      <c r="A183" s="180" t="s">
        <v>554</v>
      </c>
      <c r="B183" s="179">
        <v>0</v>
      </c>
      <c r="C183" s="155">
        <v>0</v>
      </c>
      <c r="D183" s="155">
        <v>0</v>
      </c>
      <c r="E183" s="155">
        <v>0</v>
      </c>
      <c r="F183" s="155">
        <v>0</v>
      </c>
      <c r="G183" s="155">
        <v>0</v>
      </c>
      <c r="H183" s="155">
        <v>0</v>
      </c>
      <c r="I183" s="155">
        <v>0</v>
      </c>
      <c r="J183" s="155">
        <v>0</v>
      </c>
      <c r="K183" s="155">
        <v>0</v>
      </c>
      <c r="L183" s="155">
        <v>0</v>
      </c>
      <c r="M183" s="155">
        <v>0</v>
      </c>
      <c r="N183" s="155">
        <v>0</v>
      </c>
      <c r="O183" s="155">
        <v>0</v>
      </c>
      <c r="P183" s="155">
        <v>0</v>
      </c>
      <c r="Q183" s="155">
        <v>0</v>
      </c>
      <c r="R183" s="155">
        <v>0</v>
      </c>
      <c r="S183" s="155">
        <v>0</v>
      </c>
      <c r="T183" s="155">
        <v>0</v>
      </c>
      <c r="U183" s="155">
        <v>0</v>
      </c>
      <c r="V183" s="155">
        <v>0</v>
      </c>
      <c r="W183" s="155">
        <v>0</v>
      </c>
      <c r="X183" s="155">
        <v>0</v>
      </c>
      <c r="Y183" s="155">
        <v>0</v>
      </c>
      <c r="Z183" s="155">
        <v>0</v>
      </c>
      <c r="AA183" s="155">
        <v>0</v>
      </c>
      <c r="AB183" s="155">
        <v>0</v>
      </c>
      <c r="AC183" s="155">
        <v>0</v>
      </c>
      <c r="AD183" s="155">
        <v>0</v>
      </c>
      <c r="AE183" s="155">
        <v>0</v>
      </c>
      <c r="AF183" s="155">
        <v>0</v>
      </c>
      <c r="AG183" s="155">
        <v>0</v>
      </c>
      <c r="AH183" s="155">
        <v>0</v>
      </c>
      <c r="AI183" s="155">
        <v>0</v>
      </c>
      <c r="AJ183" s="155">
        <v>0</v>
      </c>
      <c r="AK183" s="155">
        <v>0</v>
      </c>
      <c r="AL183" s="155">
        <v>0</v>
      </c>
      <c r="AM183" s="155">
        <v>0</v>
      </c>
      <c r="AN183" s="155">
        <v>0</v>
      </c>
      <c r="AO183" s="155">
        <v>0</v>
      </c>
      <c r="AP183" s="155">
        <v>0</v>
      </c>
    </row>
    <row r="184" spans="1:42" ht="15.6" x14ac:dyDescent="0.3">
      <c r="A184" s="180" t="s">
        <v>724</v>
      </c>
      <c r="B184" s="179">
        <v>0</v>
      </c>
      <c r="C184" s="155">
        <v>0</v>
      </c>
      <c r="D184" s="155">
        <v>0</v>
      </c>
      <c r="E184" s="155">
        <v>0</v>
      </c>
      <c r="F184" s="155">
        <v>0</v>
      </c>
      <c r="G184" s="155">
        <v>0</v>
      </c>
      <c r="H184" s="155">
        <v>0</v>
      </c>
      <c r="I184" s="155">
        <v>0</v>
      </c>
      <c r="J184" s="155">
        <v>0</v>
      </c>
      <c r="K184" s="155">
        <v>0</v>
      </c>
      <c r="L184" s="155">
        <v>0</v>
      </c>
      <c r="M184" s="155">
        <v>0</v>
      </c>
      <c r="N184" s="155">
        <v>0</v>
      </c>
      <c r="O184" s="155">
        <v>0</v>
      </c>
      <c r="P184" s="155">
        <v>0</v>
      </c>
      <c r="Q184" s="155">
        <v>0</v>
      </c>
      <c r="R184" s="155">
        <v>0</v>
      </c>
      <c r="S184" s="155">
        <v>0</v>
      </c>
      <c r="T184" s="155">
        <v>0</v>
      </c>
      <c r="U184" s="155">
        <v>0</v>
      </c>
      <c r="V184" s="155">
        <v>0</v>
      </c>
      <c r="W184" s="155">
        <v>0</v>
      </c>
      <c r="X184" s="155">
        <v>0</v>
      </c>
      <c r="Y184" s="155">
        <v>0</v>
      </c>
      <c r="Z184" s="155">
        <v>0</v>
      </c>
      <c r="AA184" s="155">
        <v>0</v>
      </c>
      <c r="AB184" s="155">
        <v>0</v>
      </c>
      <c r="AC184" s="155">
        <v>0</v>
      </c>
      <c r="AD184" s="155">
        <v>0</v>
      </c>
      <c r="AE184" s="155">
        <v>0</v>
      </c>
      <c r="AF184" s="155">
        <v>0</v>
      </c>
      <c r="AG184" s="155">
        <v>0</v>
      </c>
      <c r="AH184" s="155">
        <v>0</v>
      </c>
      <c r="AI184" s="155">
        <v>0</v>
      </c>
      <c r="AJ184" s="155">
        <v>0</v>
      </c>
      <c r="AK184" s="155">
        <v>0</v>
      </c>
      <c r="AL184" s="155">
        <v>0</v>
      </c>
      <c r="AM184" s="155">
        <v>0</v>
      </c>
      <c r="AN184" s="155">
        <v>0</v>
      </c>
      <c r="AO184" s="155">
        <v>0</v>
      </c>
      <c r="AP184" s="155">
        <v>0</v>
      </c>
    </row>
    <row r="185" spans="1:42" ht="15.6" x14ac:dyDescent="0.3">
      <c r="A185" s="180" t="s">
        <v>725</v>
      </c>
      <c r="B185" s="179">
        <v>4</v>
      </c>
      <c r="C185" s="155">
        <v>0</v>
      </c>
      <c r="D185" s="155">
        <v>0</v>
      </c>
      <c r="E185" s="155">
        <v>0</v>
      </c>
      <c r="F185" s="155">
        <v>0</v>
      </c>
      <c r="G185" s="155">
        <v>0</v>
      </c>
      <c r="H185" s="155">
        <v>0</v>
      </c>
      <c r="I185" s="155">
        <v>0</v>
      </c>
      <c r="J185" s="155">
        <v>0</v>
      </c>
      <c r="K185" s="155">
        <v>0</v>
      </c>
      <c r="L185" s="155">
        <v>0</v>
      </c>
      <c r="M185" s="155">
        <v>0</v>
      </c>
      <c r="N185" s="155">
        <v>0</v>
      </c>
      <c r="O185" s="155">
        <v>0</v>
      </c>
      <c r="P185" s="155">
        <v>0</v>
      </c>
      <c r="Q185" s="155">
        <v>0</v>
      </c>
      <c r="R185" s="155">
        <v>0</v>
      </c>
      <c r="S185" s="155">
        <v>2</v>
      </c>
      <c r="T185" s="155">
        <v>0</v>
      </c>
      <c r="U185" s="155">
        <v>0</v>
      </c>
      <c r="V185" s="155">
        <v>0</v>
      </c>
      <c r="W185" s="155">
        <v>0</v>
      </c>
      <c r="X185" s="155">
        <v>0</v>
      </c>
      <c r="Y185" s="155">
        <v>0</v>
      </c>
      <c r="Z185" s="155">
        <v>0</v>
      </c>
      <c r="AA185" s="155">
        <v>0</v>
      </c>
      <c r="AB185" s="155">
        <v>0</v>
      </c>
      <c r="AC185" s="155">
        <v>0</v>
      </c>
      <c r="AD185" s="155">
        <v>0</v>
      </c>
      <c r="AE185" s="155">
        <v>0</v>
      </c>
      <c r="AF185" s="155">
        <v>0</v>
      </c>
      <c r="AG185" s="155">
        <v>2</v>
      </c>
      <c r="AH185" s="155">
        <v>0</v>
      </c>
      <c r="AI185" s="155">
        <v>0</v>
      </c>
      <c r="AJ185" s="155">
        <v>0</v>
      </c>
      <c r="AK185" s="155">
        <v>0</v>
      </c>
      <c r="AL185" s="155">
        <v>0</v>
      </c>
      <c r="AM185" s="155">
        <v>0</v>
      </c>
      <c r="AN185" s="155">
        <v>0</v>
      </c>
      <c r="AO185" s="155">
        <v>0</v>
      </c>
      <c r="AP185" s="155">
        <v>0</v>
      </c>
    </row>
    <row r="186" spans="1:42" ht="15.6" x14ac:dyDescent="0.3">
      <c r="A186" s="180" t="s">
        <v>608</v>
      </c>
      <c r="B186" s="179">
        <v>0</v>
      </c>
      <c r="C186" s="155">
        <v>0</v>
      </c>
      <c r="D186" s="155">
        <v>0</v>
      </c>
      <c r="E186" s="155">
        <v>0</v>
      </c>
      <c r="F186" s="155">
        <v>0</v>
      </c>
      <c r="G186" s="155">
        <v>0</v>
      </c>
      <c r="H186" s="155">
        <v>0</v>
      </c>
      <c r="I186" s="155">
        <v>0</v>
      </c>
      <c r="J186" s="155">
        <v>0</v>
      </c>
      <c r="K186" s="155">
        <v>0</v>
      </c>
      <c r="L186" s="155">
        <v>0</v>
      </c>
      <c r="M186" s="155">
        <v>0</v>
      </c>
      <c r="N186" s="155">
        <v>0</v>
      </c>
      <c r="O186" s="155">
        <v>0</v>
      </c>
      <c r="P186" s="155">
        <v>0</v>
      </c>
      <c r="Q186" s="155">
        <v>0</v>
      </c>
      <c r="R186" s="155">
        <v>0</v>
      </c>
      <c r="S186" s="155">
        <v>0</v>
      </c>
      <c r="T186" s="155">
        <v>0</v>
      </c>
      <c r="U186" s="155">
        <v>0</v>
      </c>
      <c r="V186" s="155">
        <v>0</v>
      </c>
      <c r="W186" s="155">
        <v>0</v>
      </c>
      <c r="X186" s="155">
        <v>0</v>
      </c>
      <c r="Y186" s="155">
        <v>0</v>
      </c>
      <c r="Z186" s="155">
        <v>0</v>
      </c>
      <c r="AA186" s="155">
        <v>0</v>
      </c>
      <c r="AB186" s="155">
        <v>0</v>
      </c>
      <c r="AC186" s="155">
        <v>0</v>
      </c>
      <c r="AD186" s="155">
        <v>0</v>
      </c>
      <c r="AE186" s="155">
        <v>0</v>
      </c>
      <c r="AF186" s="155">
        <v>0</v>
      </c>
      <c r="AG186" s="155">
        <v>0</v>
      </c>
      <c r="AH186" s="155">
        <v>0</v>
      </c>
      <c r="AI186" s="155">
        <v>0</v>
      </c>
      <c r="AJ186" s="155">
        <v>0</v>
      </c>
      <c r="AK186" s="155">
        <v>0</v>
      </c>
      <c r="AL186" s="155">
        <v>0</v>
      </c>
      <c r="AM186" s="155">
        <v>0</v>
      </c>
      <c r="AN186" s="155">
        <v>0</v>
      </c>
      <c r="AO186" s="155">
        <v>0</v>
      </c>
      <c r="AP186" s="155">
        <v>0</v>
      </c>
    </row>
    <row r="187" spans="1:42" ht="15.6" x14ac:dyDescent="0.3">
      <c r="A187" s="180" t="s">
        <v>726</v>
      </c>
      <c r="B187" s="179">
        <v>0</v>
      </c>
      <c r="C187" s="155">
        <v>0</v>
      </c>
      <c r="D187" s="155">
        <v>0</v>
      </c>
      <c r="E187" s="155">
        <v>0</v>
      </c>
      <c r="F187" s="155">
        <v>0</v>
      </c>
      <c r="G187" s="155">
        <v>0</v>
      </c>
      <c r="H187" s="155">
        <v>0</v>
      </c>
      <c r="I187" s="155">
        <v>0</v>
      </c>
      <c r="J187" s="155">
        <v>0</v>
      </c>
      <c r="K187" s="155">
        <v>0</v>
      </c>
      <c r="L187" s="155">
        <v>0</v>
      </c>
      <c r="M187" s="155">
        <v>0</v>
      </c>
      <c r="N187" s="155">
        <v>0</v>
      </c>
      <c r="O187" s="155">
        <v>0</v>
      </c>
      <c r="P187" s="155">
        <v>0</v>
      </c>
      <c r="Q187" s="155">
        <v>0</v>
      </c>
      <c r="R187" s="155">
        <v>0</v>
      </c>
      <c r="S187" s="155">
        <v>0</v>
      </c>
      <c r="T187" s="155">
        <v>0</v>
      </c>
      <c r="U187" s="155">
        <v>0</v>
      </c>
      <c r="V187" s="155">
        <v>0</v>
      </c>
      <c r="W187" s="155">
        <v>0</v>
      </c>
      <c r="X187" s="155">
        <v>0</v>
      </c>
      <c r="Y187" s="155">
        <v>0</v>
      </c>
      <c r="Z187" s="155">
        <v>0</v>
      </c>
      <c r="AA187" s="155">
        <v>0</v>
      </c>
      <c r="AB187" s="155">
        <v>0</v>
      </c>
      <c r="AC187" s="155">
        <v>0</v>
      </c>
      <c r="AD187" s="155">
        <v>0</v>
      </c>
      <c r="AE187" s="155">
        <v>0</v>
      </c>
      <c r="AF187" s="155">
        <v>0</v>
      </c>
      <c r="AG187" s="155">
        <v>0</v>
      </c>
      <c r="AH187" s="155">
        <v>0</v>
      </c>
      <c r="AI187" s="155">
        <v>0</v>
      </c>
      <c r="AJ187" s="155">
        <v>0</v>
      </c>
      <c r="AK187" s="155">
        <v>0</v>
      </c>
      <c r="AL187" s="155">
        <v>0</v>
      </c>
      <c r="AM187" s="155">
        <v>0</v>
      </c>
      <c r="AN187" s="155">
        <v>0</v>
      </c>
      <c r="AO187" s="155">
        <v>0</v>
      </c>
      <c r="AP187" s="155">
        <v>0</v>
      </c>
    </row>
    <row r="188" spans="1:42" ht="15.6" x14ac:dyDescent="0.3">
      <c r="A188" s="180" t="s">
        <v>727</v>
      </c>
      <c r="B188" s="179">
        <v>0</v>
      </c>
      <c r="C188" s="155">
        <v>0</v>
      </c>
      <c r="D188" s="155">
        <v>0</v>
      </c>
      <c r="E188" s="155">
        <v>0</v>
      </c>
      <c r="F188" s="155">
        <v>0</v>
      </c>
      <c r="G188" s="155">
        <v>0</v>
      </c>
      <c r="H188" s="155">
        <v>0</v>
      </c>
      <c r="I188" s="155">
        <v>0</v>
      </c>
      <c r="J188" s="155">
        <v>0</v>
      </c>
      <c r="K188" s="155">
        <v>0</v>
      </c>
      <c r="L188" s="155">
        <v>0</v>
      </c>
      <c r="M188" s="155">
        <v>0</v>
      </c>
      <c r="N188" s="155">
        <v>0</v>
      </c>
      <c r="O188" s="155">
        <v>0</v>
      </c>
      <c r="P188" s="155">
        <v>0</v>
      </c>
      <c r="Q188" s="155">
        <v>0</v>
      </c>
      <c r="R188" s="155">
        <v>0</v>
      </c>
      <c r="S188" s="155">
        <v>0</v>
      </c>
      <c r="T188" s="155">
        <v>0</v>
      </c>
      <c r="U188" s="155">
        <v>0</v>
      </c>
      <c r="V188" s="155">
        <v>0</v>
      </c>
      <c r="W188" s="155">
        <v>0</v>
      </c>
      <c r="X188" s="155">
        <v>0</v>
      </c>
      <c r="Y188" s="155">
        <v>0</v>
      </c>
      <c r="Z188" s="155">
        <v>0</v>
      </c>
      <c r="AA188" s="155">
        <v>0</v>
      </c>
      <c r="AB188" s="155">
        <v>0</v>
      </c>
      <c r="AC188" s="155">
        <v>0</v>
      </c>
      <c r="AD188" s="155">
        <v>0</v>
      </c>
      <c r="AE188" s="155">
        <v>0</v>
      </c>
      <c r="AF188" s="155">
        <v>0</v>
      </c>
      <c r="AG188" s="155">
        <v>0</v>
      </c>
      <c r="AH188" s="155">
        <v>0</v>
      </c>
      <c r="AI188" s="155">
        <v>0</v>
      </c>
      <c r="AJ188" s="155">
        <v>0</v>
      </c>
      <c r="AK188" s="155">
        <v>0</v>
      </c>
      <c r="AL188" s="155">
        <v>0</v>
      </c>
      <c r="AM188" s="155">
        <v>0</v>
      </c>
      <c r="AN188" s="155">
        <v>0</v>
      </c>
      <c r="AO188" s="155">
        <v>0</v>
      </c>
      <c r="AP188" s="155">
        <v>0</v>
      </c>
    </row>
    <row r="189" spans="1:42" ht="15.6" x14ac:dyDescent="0.3">
      <c r="A189" s="180" t="s">
        <v>728</v>
      </c>
      <c r="B189" s="179">
        <v>2</v>
      </c>
      <c r="C189" s="155">
        <v>0</v>
      </c>
      <c r="D189" s="155">
        <v>0</v>
      </c>
      <c r="E189" s="155">
        <v>0</v>
      </c>
      <c r="F189" s="155">
        <v>0</v>
      </c>
      <c r="G189" s="155">
        <v>0</v>
      </c>
      <c r="H189" s="155">
        <v>0</v>
      </c>
      <c r="I189" s="155">
        <v>0</v>
      </c>
      <c r="J189" s="155">
        <v>0</v>
      </c>
      <c r="K189" s="155">
        <v>0</v>
      </c>
      <c r="L189" s="155">
        <v>0</v>
      </c>
      <c r="M189" s="155">
        <v>0</v>
      </c>
      <c r="N189" s="155">
        <v>0</v>
      </c>
      <c r="O189" s="155">
        <v>0</v>
      </c>
      <c r="P189" s="155">
        <v>0</v>
      </c>
      <c r="Q189" s="155">
        <v>0</v>
      </c>
      <c r="R189" s="155">
        <v>0</v>
      </c>
      <c r="S189" s="155">
        <v>2</v>
      </c>
      <c r="T189" s="155">
        <v>0</v>
      </c>
      <c r="U189" s="155">
        <v>0</v>
      </c>
      <c r="V189" s="155">
        <v>0</v>
      </c>
      <c r="W189" s="155">
        <v>0</v>
      </c>
      <c r="X189" s="155">
        <v>0</v>
      </c>
      <c r="Y189" s="155">
        <v>0</v>
      </c>
      <c r="Z189" s="155">
        <v>0</v>
      </c>
      <c r="AA189" s="155">
        <v>0</v>
      </c>
      <c r="AB189" s="155">
        <v>0</v>
      </c>
      <c r="AC189" s="155">
        <v>0</v>
      </c>
      <c r="AD189" s="155">
        <v>0</v>
      </c>
      <c r="AE189" s="155">
        <v>0</v>
      </c>
      <c r="AF189" s="155">
        <v>0</v>
      </c>
      <c r="AG189" s="155">
        <v>0</v>
      </c>
      <c r="AH189" s="155">
        <v>0</v>
      </c>
      <c r="AI189" s="155">
        <v>0</v>
      </c>
      <c r="AJ189" s="155">
        <v>0</v>
      </c>
      <c r="AK189" s="155">
        <v>0</v>
      </c>
      <c r="AL189" s="155">
        <v>0</v>
      </c>
      <c r="AM189" s="155">
        <v>0</v>
      </c>
      <c r="AN189" s="155">
        <v>0</v>
      </c>
      <c r="AO189" s="155">
        <v>0</v>
      </c>
      <c r="AP189" s="155">
        <v>0</v>
      </c>
    </row>
    <row r="190" spans="1:42" ht="15.6" x14ac:dyDescent="0.3">
      <c r="A190" s="180" t="s">
        <v>556</v>
      </c>
      <c r="B190" s="179">
        <v>1</v>
      </c>
      <c r="C190" s="155">
        <v>0</v>
      </c>
      <c r="D190" s="155">
        <v>0</v>
      </c>
      <c r="E190" s="155">
        <v>0</v>
      </c>
      <c r="F190" s="155">
        <v>0</v>
      </c>
      <c r="G190" s="155">
        <v>0</v>
      </c>
      <c r="H190" s="155">
        <v>0</v>
      </c>
      <c r="I190" s="155">
        <v>0</v>
      </c>
      <c r="J190" s="155">
        <v>0</v>
      </c>
      <c r="K190" s="155">
        <v>0</v>
      </c>
      <c r="L190" s="155">
        <v>0</v>
      </c>
      <c r="M190" s="155">
        <v>0</v>
      </c>
      <c r="N190" s="155">
        <v>0</v>
      </c>
      <c r="O190" s="155">
        <v>0</v>
      </c>
      <c r="P190" s="155">
        <v>0</v>
      </c>
      <c r="Q190" s="155">
        <v>0</v>
      </c>
      <c r="R190" s="155">
        <v>0</v>
      </c>
      <c r="S190" s="155">
        <v>0</v>
      </c>
      <c r="T190" s="155">
        <v>0</v>
      </c>
      <c r="U190" s="155">
        <v>0</v>
      </c>
      <c r="V190" s="155">
        <v>0</v>
      </c>
      <c r="W190" s="155">
        <v>0</v>
      </c>
      <c r="X190" s="155">
        <v>0</v>
      </c>
      <c r="Y190" s="155">
        <v>0</v>
      </c>
      <c r="Z190" s="155">
        <v>0</v>
      </c>
      <c r="AA190" s="155">
        <v>0</v>
      </c>
      <c r="AB190" s="155">
        <v>0</v>
      </c>
      <c r="AC190" s="155">
        <v>0</v>
      </c>
      <c r="AD190" s="155">
        <v>0</v>
      </c>
      <c r="AE190" s="155">
        <v>0</v>
      </c>
      <c r="AF190" s="155">
        <v>0</v>
      </c>
      <c r="AG190" s="155">
        <v>0</v>
      </c>
      <c r="AH190" s="155">
        <v>1</v>
      </c>
      <c r="AI190" s="155">
        <v>0</v>
      </c>
      <c r="AJ190" s="155">
        <v>0</v>
      </c>
      <c r="AK190" s="155">
        <v>0</v>
      </c>
      <c r="AL190" s="155">
        <v>0</v>
      </c>
      <c r="AM190" s="155">
        <v>0</v>
      </c>
      <c r="AN190" s="155">
        <v>0</v>
      </c>
      <c r="AO190" s="155">
        <v>0</v>
      </c>
      <c r="AP190" s="155">
        <v>0</v>
      </c>
    </row>
    <row r="191" spans="1:42" ht="15.6" x14ac:dyDescent="0.3">
      <c r="A191" s="180" t="s">
        <v>518</v>
      </c>
      <c r="B191" s="179">
        <v>0</v>
      </c>
      <c r="C191" s="155">
        <v>0</v>
      </c>
      <c r="D191" s="155">
        <v>0</v>
      </c>
      <c r="E191" s="155">
        <v>0</v>
      </c>
      <c r="F191" s="155">
        <v>0</v>
      </c>
      <c r="G191" s="155">
        <v>0</v>
      </c>
      <c r="H191" s="155">
        <v>0</v>
      </c>
      <c r="I191" s="155">
        <v>0</v>
      </c>
      <c r="J191" s="155">
        <v>0</v>
      </c>
      <c r="K191" s="155">
        <v>0</v>
      </c>
      <c r="L191" s="155">
        <v>0</v>
      </c>
      <c r="M191" s="155">
        <v>0</v>
      </c>
      <c r="N191" s="155">
        <v>0</v>
      </c>
      <c r="O191" s="155">
        <v>0</v>
      </c>
      <c r="P191" s="155">
        <v>0</v>
      </c>
      <c r="Q191" s="155">
        <v>0</v>
      </c>
      <c r="R191" s="155">
        <v>0</v>
      </c>
      <c r="S191" s="155">
        <v>0</v>
      </c>
      <c r="T191" s="155">
        <v>0</v>
      </c>
      <c r="U191" s="155">
        <v>0</v>
      </c>
      <c r="V191" s="155">
        <v>0</v>
      </c>
      <c r="W191" s="155">
        <v>0</v>
      </c>
      <c r="X191" s="155">
        <v>0</v>
      </c>
      <c r="Y191" s="155">
        <v>0</v>
      </c>
      <c r="Z191" s="155">
        <v>0</v>
      </c>
      <c r="AA191" s="155">
        <v>0</v>
      </c>
      <c r="AB191" s="155">
        <v>0</v>
      </c>
      <c r="AC191" s="155">
        <v>0</v>
      </c>
      <c r="AD191" s="155">
        <v>0</v>
      </c>
      <c r="AE191" s="155">
        <v>0</v>
      </c>
      <c r="AF191" s="155">
        <v>0</v>
      </c>
      <c r="AG191" s="155">
        <v>0</v>
      </c>
      <c r="AH191" s="155">
        <v>0</v>
      </c>
      <c r="AI191" s="155">
        <v>0</v>
      </c>
      <c r="AJ191" s="155">
        <v>0</v>
      </c>
      <c r="AK191" s="155">
        <v>0</v>
      </c>
      <c r="AL191" s="155">
        <v>0</v>
      </c>
      <c r="AM191" s="155">
        <v>0</v>
      </c>
      <c r="AN191" s="155">
        <v>0</v>
      </c>
      <c r="AO191" s="155">
        <v>0</v>
      </c>
      <c r="AP191" s="155">
        <v>0</v>
      </c>
    </row>
    <row r="192" spans="1:42" ht="15.6" x14ac:dyDescent="0.3">
      <c r="A192" s="180" t="s">
        <v>729</v>
      </c>
      <c r="B192" s="179">
        <v>0</v>
      </c>
      <c r="C192" s="155">
        <v>0</v>
      </c>
      <c r="D192" s="155">
        <v>0</v>
      </c>
      <c r="E192" s="155">
        <v>0</v>
      </c>
      <c r="F192" s="155">
        <v>0</v>
      </c>
      <c r="G192" s="155">
        <v>0</v>
      </c>
      <c r="H192" s="155">
        <v>0</v>
      </c>
      <c r="I192" s="155">
        <v>0</v>
      </c>
      <c r="J192" s="155">
        <v>0</v>
      </c>
      <c r="K192" s="155">
        <v>0</v>
      </c>
      <c r="L192" s="155">
        <v>0</v>
      </c>
      <c r="M192" s="155">
        <v>0</v>
      </c>
      <c r="N192" s="155">
        <v>0</v>
      </c>
      <c r="O192" s="155">
        <v>0</v>
      </c>
      <c r="P192" s="155">
        <v>0</v>
      </c>
      <c r="Q192" s="155">
        <v>0</v>
      </c>
      <c r="R192" s="155">
        <v>0</v>
      </c>
      <c r="S192" s="155">
        <v>0</v>
      </c>
      <c r="T192" s="155">
        <v>0</v>
      </c>
      <c r="U192" s="155">
        <v>0</v>
      </c>
      <c r="V192" s="155">
        <v>0</v>
      </c>
      <c r="W192" s="155">
        <v>0</v>
      </c>
      <c r="X192" s="155">
        <v>0</v>
      </c>
      <c r="Y192" s="155">
        <v>0</v>
      </c>
      <c r="Z192" s="155">
        <v>0</v>
      </c>
      <c r="AA192" s="155">
        <v>0</v>
      </c>
      <c r="AB192" s="155">
        <v>0</v>
      </c>
      <c r="AC192" s="155">
        <v>0</v>
      </c>
      <c r="AD192" s="155">
        <v>0</v>
      </c>
      <c r="AE192" s="155">
        <v>0</v>
      </c>
      <c r="AF192" s="155">
        <v>0</v>
      </c>
      <c r="AG192" s="155">
        <v>0</v>
      </c>
      <c r="AH192" s="155">
        <v>0</v>
      </c>
      <c r="AI192" s="155">
        <v>0</v>
      </c>
      <c r="AJ192" s="155">
        <v>0</v>
      </c>
      <c r="AK192" s="155">
        <v>0</v>
      </c>
      <c r="AL192" s="155">
        <v>0</v>
      </c>
      <c r="AM192" s="155">
        <v>0</v>
      </c>
      <c r="AN192" s="155">
        <v>0</v>
      </c>
      <c r="AO192" s="155">
        <v>0</v>
      </c>
      <c r="AP192" s="155">
        <v>0</v>
      </c>
    </row>
    <row r="193" spans="1:42" ht="15.6" x14ac:dyDescent="0.3">
      <c r="A193" s="180" t="s">
        <v>560</v>
      </c>
      <c r="B193" s="179">
        <v>0</v>
      </c>
      <c r="C193" s="155">
        <v>0</v>
      </c>
      <c r="D193" s="155">
        <v>0</v>
      </c>
      <c r="E193" s="155">
        <v>0</v>
      </c>
      <c r="F193" s="155">
        <v>0</v>
      </c>
      <c r="G193" s="155">
        <v>0</v>
      </c>
      <c r="H193" s="155">
        <v>0</v>
      </c>
      <c r="I193" s="155">
        <v>0</v>
      </c>
      <c r="J193" s="155">
        <v>0</v>
      </c>
      <c r="K193" s="155">
        <v>0</v>
      </c>
      <c r="L193" s="155">
        <v>0</v>
      </c>
      <c r="M193" s="155">
        <v>0</v>
      </c>
      <c r="N193" s="155">
        <v>0</v>
      </c>
      <c r="O193" s="155">
        <v>0</v>
      </c>
      <c r="P193" s="155">
        <v>0</v>
      </c>
      <c r="Q193" s="155">
        <v>0</v>
      </c>
      <c r="R193" s="155">
        <v>0</v>
      </c>
      <c r="S193" s="155">
        <v>0</v>
      </c>
      <c r="T193" s="155">
        <v>0</v>
      </c>
      <c r="U193" s="155">
        <v>0</v>
      </c>
      <c r="V193" s="155">
        <v>0</v>
      </c>
      <c r="W193" s="155">
        <v>0</v>
      </c>
      <c r="X193" s="155">
        <v>0</v>
      </c>
      <c r="Y193" s="155">
        <v>0</v>
      </c>
      <c r="Z193" s="155">
        <v>0</v>
      </c>
      <c r="AA193" s="155">
        <v>0</v>
      </c>
      <c r="AB193" s="155">
        <v>0</v>
      </c>
      <c r="AC193" s="155">
        <v>0</v>
      </c>
      <c r="AD193" s="155">
        <v>0</v>
      </c>
      <c r="AE193" s="155">
        <v>0</v>
      </c>
      <c r="AF193" s="155">
        <v>0</v>
      </c>
      <c r="AG193" s="155">
        <v>0</v>
      </c>
      <c r="AH193" s="155">
        <v>0</v>
      </c>
      <c r="AI193" s="155">
        <v>0</v>
      </c>
      <c r="AJ193" s="155">
        <v>0</v>
      </c>
      <c r="AK193" s="155">
        <v>0</v>
      </c>
      <c r="AL193" s="155">
        <v>0</v>
      </c>
      <c r="AM193" s="155">
        <v>0</v>
      </c>
      <c r="AN193" s="155">
        <v>0</v>
      </c>
      <c r="AO193" s="155">
        <v>0</v>
      </c>
      <c r="AP193" s="155">
        <v>0</v>
      </c>
    </row>
    <row r="194" spans="1:42" ht="15.6" x14ac:dyDescent="0.3">
      <c r="A194" s="180" t="s">
        <v>730</v>
      </c>
      <c r="B194" s="179">
        <v>0</v>
      </c>
      <c r="C194" s="155">
        <v>0</v>
      </c>
      <c r="D194" s="155">
        <v>0</v>
      </c>
      <c r="E194" s="155">
        <v>0</v>
      </c>
      <c r="F194" s="155">
        <v>0</v>
      </c>
      <c r="G194" s="155">
        <v>0</v>
      </c>
      <c r="H194" s="155">
        <v>0</v>
      </c>
      <c r="I194" s="155">
        <v>0</v>
      </c>
      <c r="J194" s="155">
        <v>0</v>
      </c>
      <c r="K194" s="155">
        <v>0</v>
      </c>
      <c r="L194" s="155">
        <v>0</v>
      </c>
      <c r="M194" s="155">
        <v>0</v>
      </c>
      <c r="N194" s="155">
        <v>0</v>
      </c>
      <c r="O194" s="155">
        <v>0</v>
      </c>
      <c r="P194" s="155">
        <v>0</v>
      </c>
      <c r="Q194" s="155">
        <v>0</v>
      </c>
      <c r="R194" s="155">
        <v>0</v>
      </c>
      <c r="S194" s="155">
        <v>0</v>
      </c>
      <c r="T194" s="155">
        <v>0</v>
      </c>
      <c r="U194" s="155">
        <v>0</v>
      </c>
      <c r="V194" s="155">
        <v>0</v>
      </c>
      <c r="W194" s="155">
        <v>0</v>
      </c>
      <c r="X194" s="155">
        <v>0</v>
      </c>
      <c r="Y194" s="155">
        <v>0</v>
      </c>
      <c r="Z194" s="155">
        <v>0</v>
      </c>
      <c r="AA194" s="155">
        <v>0</v>
      </c>
      <c r="AB194" s="155">
        <v>0</v>
      </c>
      <c r="AC194" s="155">
        <v>0</v>
      </c>
      <c r="AD194" s="155">
        <v>0</v>
      </c>
      <c r="AE194" s="155">
        <v>0</v>
      </c>
      <c r="AF194" s="155">
        <v>0</v>
      </c>
      <c r="AG194" s="155">
        <v>0</v>
      </c>
      <c r="AH194" s="155">
        <v>0</v>
      </c>
      <c r="AI194" s="155">
        <v>0</v>
      </c>
      <c r="AJ194" s="155">
        <v>0</v>
      </c>
      <c r="AK194" s="155">
        <v>0</v>
      </c>
      <c r="AL194" s="155">
        <v>0</v>
      </c>
      <c r="AM194" s="155">
        <v>0</v>
      </c>
      <c r="AN194" s="155">
        <v>0</v>
      </c>
      <c r="AO194" s="155">
        <v>0</v>
      </c>
      <c r="AP194" s="155">
        <v>0</v>
      </c>
    </row>
    <row r="195" spans="1:42" ht="15.6" x14ac:dyDescent="0.3">
      <c r="A195" s="180" t="s">
        <v>731</v>
      </c>
      <c r="B195" s="179">
        <v>3</v>
      </c>
      <c r="C195" s="155">
        <v>0</v>
      </c>
      <c r="D195" s="155">
        <v>0</v>
      </c>
      <c r="E195" s="155">
        <v>0</v>
      </c>
      <c r="F195" s="155">
        <v>0</v>
      </c>
      <c r="G195" s="155">
        <v>0</v>
      </c>
      <c r="H195" s="155">
        <v>0</v>
      </c>
      <c r="I195" s="155">
        <v>0</v>
      </c>
      <c r="J195" s="155">
        <v>0</v>
      </c>
      <c r="K195" s="155">
        <v>0</v>
      </c>
      <c r="L195" s="155">
        <v>0</v>
      </c>
      <c r="M195" s="155">
        <v>0</v>
      </c>
      <c r="N195" s="155">
        <v>0</v>
      </c>
      <c r="O195" s="155">
        <v>0</v>
      </c>
      <c r="P195" s="155">
        <v>0</v>
      </c>
      <c r="Q195" s="155">
        <v>0</v>
      </c>
      <c r="R195" s="155">
        <v>0</v>
      </c>
      <c r="S195" s="155">
        <v>2</v>
      </c>
      <c r="T195" s="155">
        <v>0</v>
      </c>
      <c r="U195" s="155">
        <v>0</v>
      </c>
      <c r="V195" s="155">
        <v>0</v>
      </c>
      <c r="W195" s="155">
        <v>0</v>
      </c>
      <c r="X195" s="155">
        <v>0</v>
      </c>
      <c r="Y195" s="155">
        <v>0</v>
      </c>
      <c r="Z195" s="155">
        <v>0</v>
      </c>
      <c r="AA195" s="155">
        <v>0</v>
      </c>
      <c r="AB195" s="155">
        <v>0</v>
      </c>
      <c r="AC195" s="155">
        <v>1</v>
      </c>
      <c r="AD195" s="155">
        <v>0</v>
      </c>
      <c r="AE195" s="155">
        <v>0</v>
      </c>
      <c r="AF195" s="155">
        <v>0</v>
      </c>
      <c r="AG195" s="155">
        <v>0</v>
      </c>
      <c r="AH195" s="155">
        <v>0</v>
      </c>
      <c r="AI195" s="155">
        <v>0</v>
      </c>
      <c r="AJ195" s="155">
        <v>0</v>
      </c>
      <c r="AK195" s="155">
        <v>0</v>
      </c>
      <c r="AL195" s="155">
        <v>0</v>
      </c>
      <c r="AM195" s="155">
        <v>0</v>
      </c>
      <c r="AN195" s="155">
        <v>0</v>
      </c>
      <c r="AO195" s="155">
        <v>0</v>
      </c>
      <c r="AP195" s="155">
        <v>0</v>
      </c>
    </row>
    <row r="196" spans="1:42" ht="15.6" x14ac:dyDescent="0.3">
      <c r="A196" s="180" t="s">
        <v>732</v>
      </c>
      <c r="B196" s="179">
        <v>0</v>
      </c>
      <c r="C196" s="155">
        <v>0</v>
      </c>
      <c r="D196" s="155">
        <v>0</v>
      </c>
      <c r="E196" s="155">
        <v>0</v>
      </c>
      <c r="F196" s="155">
        <v>0</v>
      </c>
      <c r="G196" s="155">
        <v>0</v>
      </c>
      <c r="H196" s="155">
        <v>0</v>
      </c>
      <c r="I196" s="155">
        <v>0</v>
      </c>
      <c r="J196" s="155">
        <v>0</v>
      </c>
      <c r="K196" s="155">
        <v>0</v>
      </c>
      <c r="L196" s="155">
        <v>0</v>
      </c>
      <c r="M196" s="155">
        <v>0</v>
      </c>
      <c r="N196" s="155">
        <v>0</v>
      </c>
      <c r="O196" s="155">
        <v>0</v>
      </c>
      <c r="P196" s="155">
        <v>0</v>
      </c>
      <c r="Q196" s="155">
        <v>0</v>
      </c>
      <c r="R196" s="155">
        <v>0</v>
      </c>
      <c r="S196" s="155">
        <v>0</v>
      </c>
      <c r="T196" s="155">
        <v>0</v>
      </c>
      <c r="U196" s="155">
        <v>0</v>
      </c>
      <c r="V196" s="155">
        <v>0</v>
      </c>
      <c r="W196" s="155">
        <v>0</v>
      </c>
      <c r="X196" s="155">
        <v>0</v>
      </c>
      <c r="Y196" s="155">
        <v>0</v>
      </c>
      <c r="Z196" s="155">
        <v>0</v>
      </c>
      <c r="AA196" s="155">
        <v>0</v>
      </c>
      <c r="AB196" s="155">
        <v>0</v>
      </c>
      <c r="AC196" s="155">
        <v>0</v>
      </c>
      <c r="AD196" s="155">
        <v>0</v>
      </c>
      <c r="AE196" s="155">
        <v>0</v>
      </c>
      <c r="AF196" s="155">
        <v>0</v>
      </c>
      <c r="AG196" s="155">
        <v>0</v>
      </c>
      <c r="AH196" s="155">
        <v>0</v>
      </c>
      <c r="AI196" s="155">
        <v>0</v>
      </c>
      <c r="AJ196" s="155">
        <v>0</v>
      </c>
      <c r="AK196" s="155">
        <v>0</v>
      </c>
      <c r="AL196" s="155">
        <v>0</v>
      </c>
      <c r="AM196" s="155">
        <v>0</v>
      </c>
      <c r="AN196" s="155">
        <v>0</v>
      </c>
      <c r="AO196" s="155">
        <v>0</v>
      </c>
      <c r="AP196" s="155">
        <v>0</v>
      </c>
    </row>
    <row r="197" spans="1:42" ht="15.6" x14ac:dyDescent="0.3">
      <c r="A197" s="180" t="s">
        <v>559</v>
      </c>
      <c r="B197" s="179">
        <v>0</v>
      </c>
      <c r="C197" s="155">
        <v>0</v>
      </c>
      <c r="D197" s="155">
        <v>0</v>
      </c>
      <c r="E197" s="155">
        <v>0</v>
      </c>
      <c r="F197" s="155">
        <v>0</v>
      </c>
      <c r="G197" s="155">
        <v>0</v>
      </c>
      <c r="H197" s="155">
        <v>0</v>
      </c>
      <c r="I197" s="155">
        <v>0</v>
      </c>
      <c r="J197" s="155">
        <v>0</v>
      </c>
      <c r="K197" s="155">
        <v>0</v>
      </c>
      <c r="L197" s="155">
        <v>0</v>
      </c>
      <c r="M197" s="155">
        <v>0</v>
      </c>
      <c r="N197" s="155">
        <v>0</v>
      </c>
      <c r="O197" s="155">
        <v>0</v>
      </c>
      <c r="P197" s="155">
        <v>0</v>
      </c>
      <c r="Q197" s="155">
        <v>0</v>
      </c>
      <c r="R197" s="155">
        <v>0</v>
      </c>
      <c r="S197" s="155">
        <v>0</v>
      </c>
      <c r="T197" s="155">
        <v>0</v>
      </c>
      <c r="U197" s="155">
        <v>0</v>
      </c>
      <c r="V197" s="155">
        <v>0</v>
      </c>
      <c r="W197" s="155">
        <v>0</v>
      </c>
      <c r="X197" s="155">
        <v>0</v>
      </c>
      <c r="Y197" s="155">
        <v>0</v>
      </c>
      <c r="Z197" s="155">
        <v>0</v>
      </c>
      <c r="AA197" s="155">
        <v>0</v>
      </c>
      <c r="AB197" s="155">
        <v>0</v>
      </c>
      <c r="AC197" s="155">
        <v>0</v>
      </c>
      <c r="AD197" s="155">
        <v>0</v>
      </c>
      <c r="AE197" s="155">
        <v>0</v>
      </c>
      <c r="AF197" s="155">
        <v>0</v>
      </c>
      <c r="AG197" s="155">
        <v>0</v>
      </c>
      <c r="AH197" s="155">
        <v>0</v>
      </c>
      <c r="AI197" s="155">
        <v>0</v>
      </c>
      <c r="AJ197" s="155">
        <v>0</v>
      </c>
      <c r="AK197" s="155">
        <v>0</v>
      </c>
      <c r="AL197" s="155">
        <v>0</v>
      </c>
      <c r="AM197" s="155">
        <v>0</v>
      </c>
      <c r="AN197" s="155">
        <v>0</v>
      </c>
      <c r="AO197" s="155">
        <v>0</v>
      </c>
      <c r="AP197" s="155">
        <v>0</v>
      </c>
    </row>
    <row r="198" spans="1:42" ht="15.6" x14ac:dyDescent="0.3">
      <c r="A198" s="180" t="s">
        <v>733</v>
      </c>
      <c r="B198" s="179">
        <v>0</v>
      </c>
      <c r="C198" s="155">
        <v>0</v>
      </c>
      <c r="D198" s="155">
        <v>0</v>
      </c>
      <c r="E198" s="155">
        <v>0</v>
      </c>
      <c r="F198" s="155">
        <v>0</v>
      </c>
      <c r="G198" s="155">
        <v>0</v>
      </c>
      <c r="H198" s="155">
        <v>0</v>
      </c>
      <c r="I198" s="155">
        <v>0</v>
      </c>
      <c r="J198" s="155">
        <v>0</v>
      </c>
      <c r="K198" s="155">
        <v>0</v>
      </c>
      <c r="L198" s="155">
        <v>0</v>
      </c>
      <c r="M198" s="155">
        <v>0</v>
      </c>
      <c r="N198" s="155">
        <v>0</v>
      </c>
      <c r="O198" s="155">
        <v>0</v>
      </c>
      <c r="P198" s="155">
        <v>0</v>
      </c>
      <c r="Q198" s="155">
        <v>0</v>
      </c>
      <c r="R198" s="155">
        <v>0</v>
      </c>
      <c r="S198" s="155">
        <v>0</v>
      </c>
      <c r="T198" s="155">
        <v>0</v>
      </c>
      <c r="U198" s="155">
        <v>0</v>
      </c>
      <c r="V198" s="155">
        <v>0</v>
      </c>
      <c r="W198" s="155">
        <v>0</v>
      </c>
      <c r="X198" s="155">
        <v>0</v>
      </c>
      <c r="Y198" s="155">
        <v>0</v>
      </c>
      <c r="Z198" s="155">
        <v>0</v>
      </c>
      <c r="AA198" s="155">
        <v>0</v>
      </c>
      <c r="AB198" s="155">
        <v>0</v>
      </c>
      <c r="AC198" s="155">
        <v>0</v>
      </c>
      <c r="AD198" s="155">
        <v>0</v>
      </c>
      <c r="AE198" s="155">
        <v>0</v>
      </c>
      <c r="AF198" s="155">
        <v>0</v>
      </c>
      <c r="AG198" s="155">
        <v>0</v>
      </c>
      <c r="AH198" s="155">
        <v>0</v>
      </c>
      <c r="AI198" s="155">
        <v>0</v>
      </c>
      <c r="AJ198" s="155">
        <v>0</v>
      </c>
      <c r="AK198" s="155">
        <v>0</v>
      </c>
      <c r="AL198" s="155">
        <v>0</v>
      </c>
      <c r="AM198" s="155">
        <v>0</v>
      </c>
      <c r="AN198" s="155">
        <v>0</v>
      </c>
      <c r="AO198" s="155">
        <v>0</v>
      </c>
      <c r="AP198" s="155">
        <v>0</v>
      </c>
    </row>
    <row r="199" spans="1:42" ht="15.6" x14ac:dyDescent="0.3">
      <c r="A199" s="180" t="s">
        <v>734</v>
      </c>
      <c r="B199" s="179">
        <v>0</v>
      </c>
      <c r="C199" s="155">
        <v>0</v>
      </c>
      <c r="D199" s="155">
        <v>0</v>
      </c>
      <c r="E199" s="155">
        <v>0</v>
      </c>
      <c r="F199" s="155">
        <v>0</v>
      </c>
      <c r="G199" s="155">
        <v>0</v>
      </c>
      <c r="H199" s="155">
        <v>0</v>
      </c>
      <c r="I199" s="155">
        <v>0</v>
      </c>
      <c r="J199" s="155">
        <v>0</v>
      </c>
      <c r="K199" s="155">
        <v>0</v>
      </c>
      <c r="L199" s="155">
        <v>0</v>
      </c>
      <c r="M199" s="155">
        <v>0</v>
      </c>
      <c r="N199" s="155">
        <v>0</v>
      </c>
      <c r="O199" s="155">
        <v>0</v>
      </c>
      <c r="P199" s="155">
        <v>0</v>
      </c>
      <c r="Q199" s="155">
        <v>0</v>
      </c>
      <c r="R199" s="155">
        <v>0</v>
      </c>
      <c r="S199" s="155">
        <v>0</v>
      </c>
      <c r="T199" s="155">
        <v>0</v>
      </c>
      <c r="U199" s="155">
        <v>0</v>
      </c>
      <c r="V199" s="155">
        <v>0</v>
      </c>
      <c r="W199" s="155">
        <v>0</v>
      </c>
      <c r="X199" s="155">
        <v>0</v>
      </c>
      <c r="Y199" s="155">
        <v>0</v>
      </c>
      <c r="Z199" s="155">
        <v>0</v>
      </c>
      <c r="AA199" s="155">
        <v>0</v>
      </c>
      <c r="AB199" s="155">
        <v>0</v>
      </c>
      <c r="AC199" s="155">
        <v>0</v>
      </c>
      <c r="AD199" s="155">
        <v>0</v>
      </c>
      <c r="AE199" s="155">
        <v>0</v>
      </c>
      <c r="AF199" s="155">
        <v>0</v>
      </c>
      <c r="AG199" s="155">
        <v>0</v>
      </c>
      <c r="AH199" s="155">
        <v>0</v>
      </c>
      <c r="AI199" s="155">
        <v>0</v>
      </c>
      <c r="AJ199" s="155">
        <v>0</v>
      </c>
      <c r="AK199" s="155">
        <v>0</v>
      </c>
      <c r="AL199" s="155">
        <v>0</v>
      </c>
      <c r="AM199" s="155">
        <v>0</v>
      </c>
      <c r="AN199" s="155">
        <v>0</v>
      </c>
      <c r="AO199" s="155">
        <v>0</v>
      </c>
      <c r="AP199" s="155">
        <v>0</v>
      </c>
    </row>
    <row r="200" spans="1:42" ht="15.6" x14ac:dyDescent="0.3">
      <c r="A200" s="180" t="s">
        <v>310</v>
      </c>
      <c r="B200" s="179">
        <v>129</v>
      </c>
      <c r="C200" s="155">
        <v>1</v>
      </c>
      <c r="D200" s="155">
        <v>0</v>
      </c>
      <c r="E200" s="155">
        <v>0</v>
      </c>
      <c r="F200" s="155">
        <v>1</v>
      </c>
      <c r="G200" s="155">
        <v>3</v>
      </c>
      <c r="H200" s="155">
        <v>15</v>
      </c>
      <c r="I200" s="155">
        <v>0</v>
      </c>
      <c r="J200" s="155">
        <v>2</v>
      </c>
      <c r="K200" s="155">
        <v>2</v>
      </c>
      <c r="L200" s="155">
        <v>0</v>
      </c>
      <c r="M200" s="155">
        <v>8</v>
      </c>
      <c r="N200" s="155">
        <v>0</v>
      </c>
      <c r="O200" s="155">
        <v>1</v>
      </c>
      <c r="P200" s="155">
        <v>1</v>
      </c>
      <c r="Q200" s="155">
        <v>0</v>
      </c>
      <c r="R200" s="155">
        <v>0</v>
      </c>
      <c r="S200" s="155">
        <v>45</v>
      </c>
      <c r="T200" s="155">
        <v>2</v>
      </c>
      <c r="U200" s="155">
        <v>0</v>
      </c>
      <c r="V200" s="155">
        <v>1</v>
      </c>
      <c r="W200" s="155">
        <v>1</v>
      </c>
      <c r="X200" s="155">
        <v>0</v>
      </c>
      <c r="Y200" s="155">
        <v>0</v>
      </c>
      <c r="Z200" s="155">
        <v>1</v>
      </c>
      <c r="AA200" s="155">
        <v>1</v>
      </c>
      <c r="AB200" s="155">
        <v>0</v>
      </c>
      <c r="AC200" s="155">
        <v>13</v>
      </c>
      <c r="AD200" s="155">
        <v>0</v>
      </c>
      <c r="AE200" s="155">
        <v>2</v>
      </c>
      <c r="AF200" s="155">
        <v>0</v>
      </c>
      <c r="AG200" s="155">
        <v>9</v>
      </c>
      <c r="AH200" s="155">
        <v>1</v>
      </c>
      <c r="AI200" s="155">
        <v>0</v>
      </c>
      <c r="AJ200" s="155">
        <v>4</v>
      </c>
      <c r="AK200" s="155">
        <v>0</v>
      </c>
      <c r="AL200" s="155">
        <v>0</v>
      </c>
      <c r="AM200" s="155">
        <v>3</v>
      </c>
      <c r="AN200" s="155">
        <v>0</v>
      </c>
      <c r="AO200" s="155">
        <v>9</v>
      </c>
      <c r="AP200" s="155">
        <v>3</v>
      </c>
    </row>
    <row r="201" spans="1:42" ht="15.6" x14ac:dyDescent="0.3">
      <c r="A201" s="180" t="s">
        <v>735</v>
      </c>
      <c r="B201" s="179">
        <v>0</v>
      </c>
      <c r="C201" s="155">
        <v>0</v>
      </c>
      <c r="D201" s="155">
        <v>0</v>
      </c>
      <c r="E201" s="155">
        <v>0</v>
      </c>
      <c r="F201" s="155">
        <v>0</v>
      </c>
      <c r="G201" s="155">
        <v>0</v>
      </c>
      <c r="H201" s="155">
        <v>0</v>
      </c>
      <c r="I201" s="155">
        <v>0</v>
      </c>
      <c r="J201" s="155">
        <v>0</v>
      </c>
      <c r="K201" s="155">
        <v>0</v>
      </c>
      <c r="L201" s="155">
        <v>0</v>
      </c>
      <c r="M201" s="155">
        <v>0</v>
      </c>
      <c r="N201" s="155">
        <v>0</v>
      </c>
      <c r="O201" s="155">
        <v>0</v>
      </c>
      <c r="P201" s="155">
        <v>0</v>
      </c>
      <c r="Q201" s="155">
        <v>0</v>
      </c>
      <c r="R201" s="155">
        <v>0</v>
      </c>
      <c r="S201" s="155">
        <v>0</v>
      </c>
      <c r="T201" s="155">
        <v>0</v>
      </c>
      <c r="U201" s="155">
        <v>0</v>
      </c>
      <c r="V201" s="155">
        <v>0</v>
      </c>
      <c r="W201" s="155">
        <v>0</v>
      </c>
      <c r="X201" s="155">
        <v>0</v>
      </c>
      <c r="Y201" s="155">
        <v>0</v>
      </c>
      <c r="Z201" s="155">
        <v>0</v>
      </c>
      <c r="AA201" s="155">
        <v>0</v>
      </c>
      <c r="AB201" s="155">
        <v>0</v>
      </c>
      <c r="AC201" s="155">
        <v>0</v>
      </c>
      <c r="AD201" s="155">
        <v>0</v>
      </c>
      <c r="AE201" s="155">
        <v>0</v>
      </c>
      <c r="AF201" s="155">
        <v>0</v>
      </c>
      <c r="AG201" s="155">
        <v>0</v>
      </c>
      <c r="AH201" s="155">
        <v>0</v>
      </c>
      <c r="AI201" s="155">
        <v>0</v>
      </c>
      <c r="AJ201" s="155">
        <v>0</v>
      </c>
      <c r="AK201" s="155">
        <v>0</v>
      </c>
      <c r="AL201" s="155">
        <v>0</v>
      </c>
      <c r="AM201" s="155">
        <v>0</v>
      </c>
      <c r="AN201" s="155">
        <v>0</v>
      </c>
      <c r="AO201" s="155">
        <v>0</v>
      </c>
      <c r="AP201" s="155">
        <v>0</v>
      </c>
    </row>
    <row r="202" spans="1:42" ht="15.6" x14ac:dyDescent="0.3">
      <c r="A202" s="180" t="s">
        <v>589</v>
      </c>
      <c r="B202" s="179">
        <v>1</v>
      </c>
      <c r="C202" s="155">
        <v>0</v>
      </c>
      <c r="D202" s="155">
        <v>0</v>
      </c>
      <c r="E202" s="155">
        <v>0</v>
      </c>
      <c r="F202" s="155">
        <v>0</v>
      </c>
      <c r="G202" s="155">
        <v>0</v>
      </c>
      <c r="H202" s="155">
        <v>0</v>
      </c>
      <c r="I202" s="155">
        <v>0</v>
      </c>
      <c r="J202" s="155">
        <v>0</v>
      </c>
      <c r="K202" s="155">
        <v>0</v>
      </c>
      <c r="L202" s="155">
        <v>0</v>
      </c>
      <c r="M202" s="155">
        <v>0</v>
      </c>
      <c r="N202" s="155">
        <v>0</v>
      </c>
      <c r="O202" s="155">
        <v>0</v>
      </c>
      <c r="P202" s="155">
        <v>0</v>
      </c>
      <c r="Q202" s="155">
        <v>0</v>
      </c>
      <c r="R202" s="155">
        <v>0</v>
      </c>
      <c r="S202" s="155">
        <v>1</v>
      </c>
      <c r="T202" s="155">
        <v>0</v>
      </c>
      <c r="U202" s="155">
        <v>0</v>
      </c>
      <c r="V202" s="155">
        <v>0</v>
      </c>
      <c r="W202" s="155">
        <v>0</v>
      </c>
      <c r="X202" s="155">
        <v>0</v>
      </c>
      <c r="Y202" s="155">
        <v>0</v>
      </c>
      <c r="Z202" s="155">
        <v>0</v>
      </c>
      <c r="AA202" s="155">
        <v>0</v>
      </c>
      <c r="AB202" s="155">
        <v>0</v>
      </c>
      <c r="AC202" s="155">
        <v>0</v>
      </c>
      <c r="AD202" s="155">
        <v>0</v>
      </c>
      <c r="AE202" s="155">
        <v>0</v>
      </c>
      <c r="AF202" s="155">
        <v>0</v>
      </c>
      <c r="AG202" s="155">
        <v>0</v>
      </c>
      <c r="AH202" s="155">
        <v>0</v>
      </c>
      <c r="AI202" s="155">
        <v>0</v>
      </c>
      <c r="AJ202" s="155">
        <v>0</v>
      </c>
      <c r="AK202" s="155">
        <v>0</v>
      </c>
      <c r="AL202" s="155">
        <v>0</v>
      </c>
      <c r="AM202" s="155">
        <v>0</v>
      </c>
      <c r="AN202" s="155">
        <v>0</v>
      </c>
      <c r="AO202" s="155">
        <v>0</v>
      </c>
      <c r="AP202" s="155">
        <v>0</v>
      </c>
    </row>
    <row r="203" spans="1:42" ht="15.6" x14ac:dyDescent="0.3">
      <c r="A203" s="180" t="s">
        <v>736</v>
      </c>
      <c r="B203" s="179">
        <v>5</v>
      </c>
      <c r="C203" s="155">
        <v>0</v>
      </c>
      <c r="D203" s="155">
        <v>0</v>
      </c>
      <c r="E203" s="155">
        <v>0</v>
      </c>
      <c r="F203" s="155">
        <v>0</v>
      </c>
      <c r="G203" s="155">
        <v>0</v>
      </c>
      <c r="H203" s="155">
        <v>0</v>
      </c>
      <c r="I203" s="155">
        <v>0</v>
      </c>
      <c r="J203" s="155">
        <v>0</v>
      </c>
      <c r="K203" s="155">
        <v>0</v>
      </c>
      <c r="L203" s="155">
        <v>0</v>
      </c>
      <c r="M203" s="155">
        <v>0</v>
      </c>
      <c r="N203" s="155">
        <v>0</v>
      </c>
      <c r="O203" s="155">
        <v>0</v>
      </c>
      <c r="P203" s="155">
        <v>0</v>
      </c>
      <c r="Q203" s="155">
        <v>0</v>
      </c>
      <c r="R203" s="155">
        <v>0</v>
      </c>
      <c r="S203" s="155">
        <v>4</v>
      </c>
      <c r="T203" s="155">
        <v>0</v>
      </c>
      <c r="U203" s="155">
        <v>0</v>
      </c>
      <c r="V203" s="155">
        <v>0</v>
      </c>
      <c r="W203" s="155">
        <v>0</v>
      </c>
      <c r="X203" s="155">
        <v>0</v>
      </c>
      <c r="Y203" s="155">
        <v>0</v>
      </c>
      <c r="Z203" s="155">
        <v>0</v>
      </c>
      <c r="AA203" s="155">
        <v>0</v>
      </c>
      <c r="AB203" s="155">
        <v>0</v>
      </c>
      <c r="AC203" s="155">
        <v>0</v>
      </c>
      <c r="AD203" s="155">
        <v>0</v>
      </c>
      <c r="AE203" s="155">
        <v>0</v>
      </c>
      <c r="AF203" s="155">
        <v>0</v>
      </c>
      <c r="AG203" s="155">
        <v>1</v>
      </c>
      <c r="AH203" s="155">
        <v>0</v>
      </c>
      <c r="AI203" s="155">
        <v>0</v>
      </c>
      <c r="AJ203" s="155">
        <v>0</v>
      </c>
      <c r="AK203" s="155">
        <v>0</v>
      </c>
      <c r="AL203" s="155">
        <v>0</v>
      </c>
      <c r="AM203" s="155">
        <v>0</v>
      </c>
      <c r="AN203" s="155">
        <v>0</v>
      </c>
      <c r="AO203" s="155">
        <v>0</v>
      </c>
      <c r="AP203" s="155">
        <v>0</v>
      </c>
    </row>
    <row r="204" spans="1:42" ht="15.6" x14ac:dyDescent="0.3">
      <c r="A204" s="180" t="s">
        <v>737</v>
      </c>
      <c r="B204" s="179">
        <v>0</v>
      </c>
      <c r="C204" s="155">
        <v>0</v>
      </c>
      <c r="D204" s="155">
        <v>0</v>
      </c>
      <c r="E204" s="155">
        <v>0</v>
      </c>
      <c r="F204" s="155">
        <v>0</v>
      </c>
      <c r="G204" s="155">
        <v>0</v>
      </c>
      <c r="H204" s="155">
        <v>0</v>
      </c>
      <c r="I204" s="155">
        <v>0</v>
      </c>
      <c r="J204" s="155">
        <v>0</v>
      </c>
      <c r="K204" s="155">
        <v>0</v>
      </c>
      <c r="L204" s="155">
        <v>0</v>
      </c>
      <c r="M204" s="155">
        <v>0</v>
      </c>
      <c r="N204" s="155">
        <v>0</v>
      </c>
      <c r="O204" s="155">
        <v>0</v>
      </c>
      <c r="P204" s="155">
        <v>0</v>
      </c>
      <c r="Q204" s="155">
        <v>0</v>
      </c>
      <c r="R204" s="155">
        <v>0</v>
      </c>
      <c r="S204" s="155">
        <v>0</v>
      </c>
      <c r="T204" s="155">
        <v>0</v>
      </c>
      <c r="U204" s="155">
        <v>0</v>
      </c>
      <c r="V204" s="155">
        <v>0</v>
      </c>
      <c r="W204" s="155">
        <v>0</v>
      </c>
      <c r="X204" s="155">
        <v>0</v>
      </c>
      <c r="Y204" s="155">
        <v>0</v>
      </c>
      <c r="Z204" s="155">
        <v>0</v>
      </c>
      <c r="AA204" s="155">
        <v>0</v>
      </c>
      <c r="AB204" s="155">
        <v>0</v>
      </c>
      <c r="AC204" s="155">
        <v>0</v>
      </c>
      <c r="AD204" s="155">
        <v>0</v>
      </c>
      <c r="AE204" s="155">
        <v>0</v>
      </c>
      <c r="AF204" s="155">
        <v>0</v>
      </c>
      <c r="AG204" s="155">
        <v>0</v>
      </c>
      <c r="AH204" s="155">
        <v>0</v>
      </c>
      <c r="AI204" s="155">
        <v>0</v>
      </c>
      <c r="AJ204" s="155">
        <v>0</v>
      </c>
      <c r="AK204" s="155">
        <v>0</v>
      </c>
      <c r="AL204" s="155">
        <v>0</v>
      </c>
      <c r="AM204" s="155">
        <v>0</v>
      </c>
      <c r="AN204" s="155">
        <v>0</v>
      </c>
      <c r="AO204" s="155">
        <v>0</v>
      </c>
      <c r="AP204" s="155">
        <v>0</v>
      </c>
    </row>
    <row r="205" spans="1:42" ht="15.6" x14ac:dyDescent="0.3">
      <c r="A205" s="180" t="s">
        <v>738</v>
      </c>
      <c r="B205" s="179">
        <v>0</v>
      </c>
      <c r="C205" s="155">
        <v>0</v>
      </c>
      <c r="D205" s="155">
        <v>0</v>
      </c>
      <c r="E205" s="155">
        <v>0</v>
      </c>
      <c r="F205" s="155">
        <v>0</v>
      </c>
      <c r="G205" s="155">
        <v>0</v>
      </c>
      <c r="H205" s="155">
        <v>0</v>
      </c>
      <c r="I205" s="155">
        <v>0</v>
      </c>
      <c r="J205" s="155">
        <v>0</v>
      </c>
      <c r="K205" s="155">
        <v>0</v>
      </c>
      <c r="L205" s="155">
        <v>0</v>
      </c>
      <c r="M205" s="155">
        <v>0</v>
      </c>
      <c r="N205" s="155">
        <v>0</v>
      </c>
      <c r="O205" s="155">
        <v>0</v>
      </c>
      <c r="P205" s="155">
        <v>0</v>
      </c>
      <c r="Q205" s="155">
        <v>0</v>
      </c>
      <c r="R205" s="155">
        <v>0</v>
      </c>
      <c r="S205" s="155">
        <v>0</v>
      </c>
      <c r="T205" s="155">
        <v>0</v>
      </c>
      <c r="U205" s="155">
        <v>0</v>
      </c>
      <c r="V205" s="155">
        <v>0</v>
      </c>
      <c r="W205" s="155">
        <v>0</v>
      </c>
      <c r="X205" s="155">
        <v>0</v>
      </c>
      <c r="Y205" s="155">
        <v>0</v>
      </c>
      <c r="Z205" s="155">
        <v>0</v>
      </c>
      <c r="AA205" s="155">
        <v>0</v>
      </c>
      <c r="AB205" s="155">
        <v>0</v>
      </c>
      <c r="AC205" s="155">
        <v>0</v>
      </c>
      <c r="AD205" s="155">
        <v>0</v>
      </c>
      <c r="AE205" s="155">
        <v>0</v>
      </c>
      <c r="AF205" s="155">
        <v>0</v>
      </c>
      <c r="AG205" s="155">
        <v>0</v>
      </c>
      <c r="AH205" s="155">
        <v>0</v>
      </c>
      <c r="AI205" s="155">
        <v>0</v>
      </c>
      <c r="AJ205" s="155">
        <v>0</v>
      </c>
      <c r="AK205" s="155">
        <v>0</v>
      </c>
      <c r="AL205" s="155">
        <v>0</v>
      </c>
      <c r="AM205" s="155">
        <v>0</v>
      </c>
      <c r="AN205" s="155">
        <v>0</v>
      </c>
      <c r="AO205" s="155">
        <v>0</v>
      </c>
      <c r="AP205" s="155">
        <v>0</v>
      </c>
    </row>
    <row r="206" spans="1:42" ht="15.6" x14ac:dyDescent="0.3">
      <c r="A206" s="180" t="s">
        <v>739</v>
      </c>
      <c r="B206" s="179">
        <v>0</v>
      </c>
      <c r="C206" s="155">
        <v>0</v>
      </c>
      <c r="D206" s="155">
        <v>0</v>
      </c>
      <c r="E206" s="155">
        <v>0</v>
      </c>
      <c r="F206" s="155">
        <v>0</v>
      </c>
      <c r="G206" s="155">
        <v>0</v>
      </c>
      <c r="H206" s="155">
        <v>0</v>
      </c>
      <c r="I206" s="155">
        <v>0</v>
      </c>
      <c r="J206" s="155">
        <v>0</v>
      </c>
      <c r="K206" s="155">
        <v>0</v>
      </c>
      <c r="L206" s="155">
        <v>0</v>
      </c>
      <c r="M206" s="155">
        <v>0</v>
      </c>
      <c r="N206" s="155">
        <v>0</v>
      </c>
      <c r="O206" s="155">
        <v>0</v>
      </c>
      <c r="P206" s="155">
        <v>0</v>
      </c>
      <c r="Q206" s="155">
        <v>0</v>
      </c>
      <c r="R206" s="155">
        <v>0</v>
      </c>
      <c r="S206" s="155">
        <v>0</v>
      </c>
      <c r="T206" s="155">
        <v>0</v>
      </c>
      <c r="U206" s="155">
        <v>0</v>
      </c>
      <c r="V206" s="155">
        <v>0</v>
      </c>
      <c r="W206" s="155">
        <v>0</v>
      </c>
      <c r="X206" s="155">
        <v>0</v>
      </c>
      <c r="Y206" s="155">
        <v>0</v>
      </c>
      <c r="Z206" s="155">
        <v>0</v>
      </c>
      <c r="AA206" s="155">
        <v>0</v>
      </c>
      <c r="AB206" s="155">
        <v>0</v>
      </c>
      <c r="AC206" s="155">
        <v>0</v>
      </c>
      <c r="AD206" s="155">
        <v>0</v>
      </c>
      <c r="AE206" s="155">
        <v>0</v>
      </c>
      <c r="AF206" s="155">
        <v>0</v>
      </c>
      <c r="AG206" s="155">
        <v>0</v>
      </c>
      <c r="AH206" s="155">
        <v>0</v>
      </c>
      <c r="AI206" s="155">
        <v>0</v>
      </c>
      <c r="AJ206" s="155">
        <v>0</v>
      </c>
      <c r="AK206" s="155">
        <v>0</v>
      </c>
      <c r="AL206" s="155">
        <v>0</v>
      </c>
      <c r="AM206" s="155">
        <v>0</v>
      </c>
      <c r="AN206" s="155">
        <v>0</v>
      </c>
      <c r="AO206" s="155">
        <v>0</v>
      </c>
      <c r="AP206" s="155">
        <v>0</v>
      </c>
    </row>
    <row r="207" spans="1:42" ht="15.6" x14ac:dyDescent="0.3">
      <c r="A207" s="180" t="s">
        <v>740</v>
      </c>
      <c r="B207" s="179">
        <v>0</v>
      </c>
      <c r="C207" s="155">
        <v>0</v>
      </c>
      <c r="D207" s="155">
        <v>0</v>
      </c>
      <c r="E207" s="155">
        <v>0</v>
      </c>
      <c r="F207" s="155">
        <v>0</v>
      </c>
      <c r="G207" s="155">
        <v>0</v>
      </c>
      <c r="H207" s="155">
        <v>0</v>
      </c>
      <c r="I207" s="155">
        <v>0</v>
      </c>
      <c r="J207" s="155">
        <v>0</v>
      </c>
      <c r="K207" s="155">
        <v>0</v>
      </c>
      <c r="L207" s="155">
        <v>0</v>
      </c>
      <c r="M207" s="155">
        <v>0</v>
      </c>
      <c r="N207" s="155">
        <v>0</v>
      </c>
      <c r="O207" s="155">
        <v>0</v>
      </c>
      <c r="P207" s="155">
        <v>0</v>
      </c>
      <c r="Q207" s="155">
        <v>0</v>
      </c>
      <c r="R207" s="155">
        <v>0</v>
      </c>
      <c r="S207" s="155">
        <v>0</v>
      </c>
      <c r="T207" s="155">
        <v>0</v>
      </c>
      <c r="U207" s="155">
        <v>0</v>
      </c>
      <c r="V207" s="155">
        <v>0</v>
      </c>
      <c r="W207" s="155">
        <v>0</v>
      </c>
      <c r="X207" s="155">
        <v>0</v>
      </c>
      <c r="Y207" s="155">
        <v>0</v>
      </c>
      <c r="Z207" s="155">
        <v>0</v>
      </c>
      <c r="AA207" s="155">
        <v>0</v>
      </c>
      <c r="AB207" s="155">
        <v>0</v>
      </c>
      <c r="AC207" s="155">
        <v>0</v>
      </c>
      <c r="AD207" s="155">
        <v>0</v>
      </c>
      <c r="AE207" s="155">
        <v>0</v>
      </c>
      <c r="AF207" s="155">
        <v>0</v>
      </c>
      <c r="AG207" s="155">
        <v>0</v>
      </c>
      <c r="AH207" s="155">
        <v>0</v>
      </c>
      <c r="AI207" s="155">
        <v>0</v>
      </c>
      <c r="AJ207" s="155">
        <v>0</v>
      </c>
      <c r="AK207" s="155">
        <v>0</v>
      </c>
      <c r="AL207" s="155">
        <v>0</v>
      </c>
      <c r="AM207" s="155">
        <v>0</v>
      </c>
      <c r="AN207" s="155">
        <v>0</v>
      </c>
      <c r="AO207" s="155">
        <v>0</v>
      </c>
      <c r="AP207" s="155">
        <v>0</v>
      </c>
    </row>
    <row r="208" spans="1:42" ht="15.6" x14ac:dyDescent="0.3">
      <c r="A208" s="180" t="s">
        <v>741</v>
      </c>
      <c r="B208" s="179">
        <v>0</v>
      </c>
      <c r="C208" s="155">
        <v>0</v>
      </c>
      <c r="D208" s="155">
        <v>0</v>
      </c>
      <c r="E208" s="155">
        <v>0</v>
      </c>
      <c r="F208" s="155">
        <v>0</v>
      </c>
      <c r="G208" s="155">
        <v>0</v>
      </c>
      <c r="H208" s="155">
        <v>0</v>
      </c>
      <c r="I208" s="155">
        <v>0</v>
      </c>
      <c r="J208" s="155">
        <v>0</v>
      </c>
      <c r="K208" s="155">
        <v>0</v>
      </c>
      <c r="L208" s="155">
        <v>0</v>
      </c>
      <c r="M208" s="155">
        <v>0</v>
      </c>
      <c r="N208" s="155">
        <v>0</v>
      </c>
      <c r="O208" s="155">
        <v>0</v>
      </c>
      <c r="P208" s="155">
        <v>0</v>
      </c>
      <c r="Q208" s="155">
        <v>0</v>
      </c>
      <c r="R208" s="155">
        <v>0</v>
      </c>
      <c r="S208" s="155">
        <v>0</v>
      </c>
      <c r="T208" s="155">
        <v>0</v>
      </c>
      <c r="U208" s="155">
        <v>0</v>
      </c>
      <c r="V208" s="155">
        <v>0</v>
      </c>
      <c r="W208" s="155">
        <v>0</v>
      </c>
      <c r="X208" s="155">
        <v>0</v>
      </c>
      <c r="Y208" s="155">
        <v>0</v>
      </c>
      <c r="Z208" s="155">
        <v>0</v>
      </c>
      <c r="AA208" s="155">
        <v>0</v>
      </c>
      <c r="AB208" s="155">
        <v>0</v>
      </c>
      <c r="AC208" s="155">
        <v>0</v>
      </c>
      <c r="AD208" s="155">
        <v>0</v>
      </c>
      <c r="AE208" s="155">
        <v>0</v>
      </c>
      <c r="AF208" s="155">
        <v>0</v>
      </c>
      <c r="AG208" s="155">
        <v>0</v>
      </c>
      <c r="AH208" s="155">
        <v>0</v>
      </c>
      <c r="AI208" s="155">
        <v>0</v>
      </c>
      <c r="AJ208" s="155">
        <v>0</v>
      </c>
      <c r="AK208" s="155">
        <v>0</v>
      </c>
      <c r="AL208" s="155">
        <v>0</v>
      </c>
      <c r="AM208" s="155">
        <v>0</v>
      </c>
      <c r="AN208" s="155">
        <v>0</v>
      </c>
      <c r="AO208" s="155">
        <v>0</v>
      </c>
      <c r="AP208" s="155">
        <v>0</v>
      </c>
    </row>
    <row r="209" spans="1:42" ht="15.6" x14ac:dyDescent="0.3">
      <c r="A209" s="180" t="s">
        <v>742</v>
      </c>
      <c r="B209" s="179">
        <v>0</v>
      </c>
      <c r="C209" s="155">
        <v>0</v>
      </c>
      <c r="D209" s="155">
        <v>0</v>
      </c>
      <c r="E209" s="155">
        <v>0</v>
      </c>
      <c r="F209" s="155">
        <v>0</v>
      </c>
      <c r="G209" s="155">
        <v>0</v>
      </c>
      <c r="H209" s="155">
        <v>0</v>
      </c>
      <c r="I209" s="155">
        <v>0</v>
      </c>
      <c r="J209" s="155">
        <v>0</v>
      </c>
      <c r="K209" s="155">
        <v>0</v>
      </c>
      <c r="L209" s="155">
        <v>0</v>
      </c>
      <c r="M209" s="155">
        <v>0</v>
      </c>
      <c r="N209" s="155">
        <v>0</v>
      </c>
      <c r="O209" s="155">
        <v>0</v>
      </c>
      <c r="P209" s="155">
        <v>0</v>
      </c>
      <c r="Q209" s="155">
        <v>0</v>
      </c>
      <c r="R209" s="155">
        <v>0</v>
      </c>
      <c r="S209" s="155">
        <v>0</v>
      </c>
      <c r="T209" s="155">
        <v>0</v>
      </c>
      <c r="U209" s="155">
        <v>0</v>
      </c>
      <c r="V209" s="155">
        <v>0</v>
      </c>
      <c r="W209" s="155">
        <v>0</v>
      </c>
      <c r="X209" s="155">
        <v>0</v>
      </c>
      <c r="Y209" s="155">
        <v>0</v>
      </c>
      <c r="Z209" s="155">
        <v>0</v>
      </c>
      <c r="AA209" s="155">
        <v>0</v>
      </c>
      <c r="AB209" s="155">
        <v>0</v>
      </c>
      <c r="AC209" s="155">
        <v>0</v>
      </c>
      <c r="AD209" s="155">
        <v>0</v>
      </c>
      <c r="AE209" s="155">
        <v>0</v>
      </c>
      <c r="AF209" s="155">
        <v>0</v>
      </c>
      <c r="AG209" s="155">
        <v>0</v>
      </c>
      <c r="AH209" s="155">
        <v>0</v>
      </c>
      <c r="AI209" s="155">
        <v>0</v>
      </c>
      <c r="AJ209" s="155">
        <v>0</v>
      </c>
      <c r="AK209" s="155">
        <v>0</v>
      </c>
      <c r="AL209" s="155">
        <v>0</v>
      </c>
      <c r="AM209" s="155">
        <v>0</v>
      </c>
      <c r="AN209" s="155">
        <v>0</v>
      </c>
      <c r="AO209" s="155">
        <v>0</v>
      </c>
      <c r="AP209" s="155">
        <v>0</v>
      </c>
    </row>
    <row r="210" spans="1:42" ht="15.6" x14ac:dyDescent="0.3">
      <c r="A210" s="180" t="s">
        <v>590</v>
      </c>
      <c r="B210" s="179">
        <v>0</v>
      </c>
      <c r="C210" s="155">
        <v>0</v>
      </c>
      <c r="D210" s="155">
        <v>0</v>
      </c>
      <c r="E210" s="155">
        <v>0</v>
      </c>
      <c r="F210" s="155">
        <v>0</v>
      </c>
      <c r="G210" s="155">
        <v>0</v>
      </c>
      <c r="H210" s="155">
        <v>0</v>
      </c>
      <c r="I210" s="155">
        <v>0</v>
      </c>
      <c r="J210" s="155">
        <v>0</v>
      </c>
      <c r="K210" s="155">
        <v>0</v>
      </c>
      <c r="L210" s="155">
        <v>0</v>
      </c>
      <c r="M210" s="155">
        <v>0</v>
      </c>
      <c r="N210" s="155">
        <v>0</v>
      </c>
      <c r="O210" s="155">
        <v>0</v>
      </c>
      <c r="P210" s="155">
        <v>0</v>
      </c>
      <c r="Q210" s="155">
        <v>0</v>
      </c>
      <c r="R210" s="155">
        <v>0</v>
      </c>
      <c r="S210" s="155">
        <v>0</v>
      </c>
      <c r="T210" s="155">
        <v>0</v>
      </c>
      <c r="U210" s="155">
        <v>0</v>
      </c>
      <c r="V210" s="155">
        <v>0</v>
      </c>
      <c r="W210" s="155">
        <v>0</v>
      </c>
      <c r="X210" s="155">
        <v>0</v>
      </c>
      <c r="Y210" s="155">
        <v>0</v>
      </c>
      <c r="Z210" s="155">
        <v>0</v>
      </c>
      <c r="AA210" s="155">
        <v>0</v>
      </c>
      <c r="AB210" s="155">
        <v>0</v>
      </c>
      <c r="AC210" s="155">
        <v>0</v>
      </c>
      <c r="AD210" s="155">
        <v>0</v>
      </c>
      <c r="AE210" s="155">
        <v>0</v>
      </c>
      <c r="AF210" s="155">
        <v>0</v>
      </c>
      <c r="AG210" s="155">
        <v>0</v>
      </c>
      <c r="AH210" s="155">
        <v>0</v>
      </c>
      <c r="AI210" s="155">
        <v>0</v>
      </c>
      <c r="AJ210" s="155">
        <v>0</v>
      </c>
      <c r="AK210" s="155">
        <v>0</v>
      </c>
      <c r="AL210" s="155">
        <v>0</v>
      </c>
      <c r="AM210" s="155">
        <v>0</v>
      </c>
      <c r="AN210" s="155">
        <v>0</v>
      </c>
      <c r="AO210" s="155">
        <v>0</v>
      </c>
      <c r="AP210" s="155">
        <v>0</v>
      </c>
    </row>
    <row r="211" spans="1:42" ht="15.6" x14ac:dyDescent="0.3">
      <c r="A211" s="180" t="s">
        <v>519</v>
      </c>
      <c r="B211" s="179">
        <v>2</v>
      </c>
      <c r="C211" s="155">
        <v>0</v>
      </c>
      <c r="D211" s="155">
        <v>0</v>
      </c>
      <c r="E211" s="155">
        <v>0</v>
      </c>
      <c r="F211" s="155">
        <v>0</v>
      </c>
      <c r="G211" s="155">
        <v>0</v>
      </c>
      <c r="H211" s="155">
        <v>0</v>
      </c>
      <c r="I211" s="155">
        <v>0</v>
      </c>
      <c r="J211" s="155">
        <v>0</v>
      </c>
      <c r="K211" s="155">
        <v>0</v>
      </c>
      <c r="L211" s="155">
        <v>0</v>
      </c>
      <c r="M211" s="155">
        <v>0</v>
      </c>
      <c r="N211" s="155">
        <v>0</v>
      </c>
      <c r="O211" s="155">
        <v>0</v>
      </c>
      <c r="P211" s="155">
        <v>0</v>
      </c>
      <c r="Q211" s="155">
        <v>0</v>
      </c>
      <c r="R211" s="155">
        <v>0</v>
      </c>
      <c r="S211" s="155">
        <v>2</v>
      </c>
      <c r="T211" s="155">
        <v>0</v>
      </c>
      <c r="U211" s="155">
        <v>0</v>
      </c>
      <c r="V211" s="155">
        <v>0</v>
      </c>
      <c r="W211" s="155">
        <v>0</v>
      </c>
      <c r="X211" s="155">
        <v>0</v>
      </c>
      <c r="Y211" s="155">
        <v>0</v>
      </c>
      <c r="Z211" s="155">
        <v>0</v>
      </c>
      <c r="AA211" s="155">
        <v>0</v>
      </c>
      <c r="AB211" s="155">
        <v>0</v>
      </c>
      <c r="AC211" s="155">
        <v>0</v>
      </c>
      <c r="AD211" s="155">
        <v>0</v>
      </c>
      <c r="AE211" s="155">
        <v>0</v>
      </c>
      <c r="AF211" s="155">
        <v>0</v>
      </c>
      <c r="AG211" s="155">
        <v>0</v>
      </c>
      <c r="AH211" s="155">
        <v>0</v>
      </c>
      <c r="AI211" s="155">
        <v>0</v>
      </c>
      <c r="AJ211" s="155">
        <v>0</v>
      </c>
      <c r="AK211" s="155">
        <v>0</v>
      </c>
      <c r="AL211" s="155">
        <v>0</v>
      </c>
      <c r="AM211" s="155">
        <v>0</v>
      </c>
      <c r="AN211" s="155">
        <v>0</v>
      </c>
      <c r="AO211" s="155">
        <v>0</v>
      </c>
      <c r="AP211" s="155">
        <v>0</v>
      </c>
    </row>
    <row r="212" spans="1:42" ht="15.6" x14ac:dyDescent="0.3">
      <c r="A212" s="180" t="s">
        <v>743</v>
      </c>
      <c r="B212" s="179">
        <v>0</v>
      </c>
      <c r="C212" s="155">
        <v>0</v>
      </c>
      <c r="D212" s="155">
        <v>0</v>
      </c>
      <c r="E212" s="155">
        <v>0</v>
      </c>
      <c r="F212" s="155">
        <v>0</v>
      </c>
      <c r="G212" s="155">
        <v>0</v>
      </c>
      <c r="H212" s="155">
        <v>0</v>
      </c>
      <c r="I212" s="155">
        <v>0</v>
      </c>
      <c r="J212" s="155">
        <v>0</v>
      </c>
      <c r="K212" s="155">
        <v>0</v>
      </c>
      <c r="L212" s="155">
        <v>0</v>
      </c>
      <c r="M212" s="155">
        <v>0</v>
      </c>
      <c r="N212" s="155">
        <v>0</v>
      </c>
      <c r="O212" s="155">
        <v>0</v>
      </c>
      <c r="P212" s="155">
        <v>0</v>
      </c>
      <c r="Q212" s="155">
        <v>0</v>
      </c>
      <c r="R212" s="155">
        <v>0</v>
      </c>
      <c r="S212" s="155">
        <v>0</v>
      </c>
      <c r="T212" s="155">
        <v>0</v>
      </c>
      <c r="U212" s="155">
        <v>0</v>
      </c>
      <c r="V212" s="155">
        <v>0</v>
      </c>
      <c r="W212" s="155">
        <v>0</v>
      </c>
      <c r="X212" s="155">
        <v>0</v>
      </c>
      <c r="Y212" s="155">
        <v>0</v>
      </c>
      <c r="Z212" s="155">
        <v>0</v>
      </c>
      <c r="AA212" s="155">
        <v>0</v>
      </c>
      <c r="AB212" s="155">
        <v>0</v>
      </c>
      <c r="AC212" s="155">
        <v>0</v>
      </c>
      <c r="AD212" s="155">
        <v>0</v>
      </c>
      <c r="AE212" s="155">
        <v>0</v>
      </c>
      <c r="AF212" s="155">
        <v>0</v>
      </c>
      <c r="AG212" s="155">
        <v>0</v>
      </c>
      <c r="AH212" s="155">
        <v>0</v>
      </c>
      <c r="AI212" s="155">
        <v>0</v>
      </c>
      <c r="AJ212" s="155">
        <v>0</v>
      </c>
      <c r="AK212" s="155">
        <v>0</v>
      </c>
      <c r="AL212" s="155">
        <v>0</v>
      </c>
      <c r="AM212" s="155">
        <v>0</v>
      </c>
      <c r="AN212" s="155">
        <v>0</v>
      </c>
      <c r="AO212" s="155">
        <v>0</v>
      </c>
      <c r="AP212" s="155">
        <v>0</v>
      </c>
    </row>
    <row r="213" spans="1:42" ht="15.6" x14ac:dyDescent="0.3">
      <c r="A213" s="180" t="s">
        <v>620</v>
      </c>
      <c r="B213" s="179">
        <v>2</v>
      </c>
      <c r="C213" s="155">
        <v>0</v>
      </c>
      <c r="D213" s="155">
        <v>0</v>
      </c>
      <c r="E213" s="155">
        <v>0</v>
      </c>
      <c r="F213" s="155">
        <v>0</v>
      </c>
      <c r="G213" s="155">
        <v>0</v>
      </c>
      <c r="H213" s="155">
        <v>0</v>
      </c>
      <c r="I213" s="155">
        <v>0</v>
      </c>
      <c r="J213" s="155">
        <v>0</v>
      </c>
      <c r="K213" s="155">
        <v>0</v>
      </c>
      <c r="L213" s="155">
        <v>0</v>
      </c>
      <c r="M213" s="155">
        <v>0</v>
      </c>
      <c r="N213" s="155">
        <v>0</v>
      </c>
      <c r="O213" s="155">
        <v>0</v>
      </c>
      <c r="P213" s="155">
        <v>0</v>
      </c>
      <c r="Q213" s="155">
        <v>0</v>
      </c>
      <c r="R213" s="155">
        <v>0</v>
      </c>
      <c r="S213" s="155">
        <v>1</v>
      </c>
      <c r="T213" s="155">
        <v>0</v>
      </c>
      <c r="U213" s="155">
        <v>0</v>
      </c>
      <c r="V213" s="155">
        <v>0</v>
      </c>
      <c r="W213" s="155">
        <v>0</v>
      </c>
      <c r="X213" s="155">
        <v>0</v>
      </c>
      <c r="Y213" s="155">
        <v>0</v>
      </c>
      <c r="Z213" s="155">
        <v>0</v>
      </c>
      <c r="AA213" s="155">
        <v>0</v>
      </c>
      <c r="AB213" s="155">
        <v>0</v>
      </c>
      <c r="AC213" s="155">
        <v>0</v>
      </c>
      <c r="AD213" s="155">
        <v>0</v>
      </c>
      <c r="AE213" s="155">
        <v>0</v>
      </c>
      <c r="AF213" s="155">
        <v>0</v>
      </c>
      <c r="AG213" s="155">
        <v>0</v>
      </c>
      <c r="AH213" s="155">
        <v>0</v>
      </c>
      <c r="AI213" s="155">
        <v>0</v>
      </c>
      <c r="AJ213" s="155">
        <v>0</v>
      </c>
      <c r="AK213" s="155">
        <v>0</v>
      </c>
      <c r="AL213" s="155">
        <v>0</v>
      </c>
      <c r="AM213" s="155">
        <v>0</v>
      </c>
      <c r="AN213" s="155">
        <v>0</v>
      </c>
      <c r="AO213" s="155">
        <v>0</v>
      </c>
      <c r="AP213" s="155">
        <v>1</v>
      </c>
    </row>
    <row r="214" spans="1:42" s="10" customFormat="1" ht="15.6" x14ac:dyDescent="0.3">
      <c r="A214" s="180" t="s">
        <v>515</v>
      </c>
      <c r="B214" s="179">
        <v>12</v>
      </c>
      <c r="C214" s="155">
        <v>0</v>
      </c>
      <c r="D214" s="155">
        <v>0</v>
      </c>
      <c r="E214" s="155">
        <v>0</v>
      </c>
      <c r="F214" s="155">
        <v>0</v>
      </c>
      <c r="G214" s="155">
        <v>0</v>
      </c>
      <c r="H214" s="155">
        <v>0</v>
      </c>
      <c r="I214" s="155">
        <v>0</v>
      </c>
      <c r="J214" s="155">
        <v>0</v>
      </c>
      <c r="K214" s="155">
        <v>0</v>
      </c>
      <c r="L214" s="155">
        <v>0</v>
      </c>
      <c r="M214" s="155">
        <v>0</v>
      </c>
      <c r="N214" s="155">
        <v>0</v>
      </c>
      <c r="O214" s="155">
        <v>0</v>
      </c>
      <c r="P214" s="155">
        <v>0</v>
      </c>
      <c r="Q214" s="155">
        <v>0</v>
      </c>
      <c r="R214" s="155">
        <v>0</v>
      </c>
      <c r="S214" s="155">
        <v>6</v>
      </c>
      <c r="T214" s="155">
        <v>0</v>
      </c>
      <c r="U214" s="155">
        <v>0</v>
      </c>
      <c r="V214" s="155">
        <v>0</v>
      </c>
      <c r="W214" s="155">
        <v>0</v>
      </c>
      <c r="X214" s="155">
        <v>0</v>
      </c>
      <c r="Y214" s="155">
        <v>1</v>
      </c>
      <c r="Z214" s="155">
        <v>0</v>
      </c>
      <c r="AA214" s="155">
        <v>0</v>
      </c>
      <c r="AB214" s="155">
        <v>0</v>
      </c>
      <c r="AC214" s="155">
        <v>2</v>
      </c>
      <c r="AD214" s="155">
        <v>0</v>
      </c>
      <c r="AE214" s="155">
        <v>0</v>
      </c>
      <c r="AF214" s="155">
        <v>0</v>
      </c>
      <c r="AG214" s="155">
        <v>2</v>
      </c>
      <c r="AH214" s="155">
        <v>0</v>
      </c>
      <c r="AI214" s="155">
        <v>0</v>
      </c>
      <c r="AJ214" s="155">
        <v>0</v>
      </c>
      <c r="AK214" s="155">
        <v>0</v>
      </c>
      <c r="AL214" s="155">
        <v>0</v>
      </c>
      <c r="AM214" s="155">
        <v>0</v>
      </c>
      <c r="AN214" s="155">
        <v>0</v>
      </c>
      <c r="AO214" s="155">
        <v>1</v>
      </c>
      <c r="AP214" s="155">
        <v>0</v>
      </c>
    </row>
    <row r="215" spans="1:42" ht="15.6" x14ac:dyDescent="0.3">
      <c r="A215" s="180" t="s">
        <v>561</v>
      </c>
      <c r="B215" s="179">
        <v>0</v>
      </c>
      <c r="C215" s="155">
        <v>0</v>
      </c>
      <c r="D215" s="155">
        <v>0</v>
      </c>
      <c r="E215" s="155">
        <v>0</v>
      </c>
      <c r="F215" s="155">
        <v>0</v>
      </c>
      <c r="G215" s="155">
        <v>0</v>
      </c>
      <c r="H215" s="155">
        <v>0</v>
      </c>
      <c r="I215" s="155">
        <v>0</v>
      </c>
      <c r="J215" s="155">
        <v>0</v>
      </c>
      <c r="K215" s="155">
        <v>0</v>
      </c>
      <c r="L215" s="155">
        <v>0</v>
      </c>
      <c r="M215" s="155">
        <v>0</v>
      </c>
      <c r="N215" s="155">
        <v>0</v>
      </c>
      <c r="O215" s="155">
        <v>0</v>
      </c>
      <c r="P215" s="155">
        <v>0</v>
      </c>
      <c r="Q215" s="155">
        <v>0</v>
      </c>
      <c r="R215" s="155">
        <v>0</v>
      </c>
      <c r="S215" s="155">
        <v>0</v>
      </c>
      <c r="T215" s="155">
        <v>0</v>
      </c>
      <c r="U215" s="155">
        <v>0</v>
      </c>
      <c r="V215" s="155">
        <v>0</v>
      </c>
      <c r="W215" s="155">
        <v>0</v>
      </c>
      <c r="X215" s="155">
        <v>0</v>
      </c>
      <c r="Y215" s="155">
        <v>0</v>
      </c>
      <c r="Z215" s="155">
        <v>0</v>
      </c>
      <c r="AA215" s="155">
        <v>0</v>
      </c>
      <c r="AB215" s="155">
        <v>0</v>
      </c>
      <c r="AC215" s="155">
        <v>0</v>
      </c>
      <c r="AD215" s="155">
        <v>0</v>
      </c>
      <c r="AE215" s="155">
        <v>0</v>
      </c>
      <c r="AF215" s="155">
        <v>0</v>
      </c>
      <c r="AG215" s="155">
        <v>0</v>
      </c>
      <c r="AH215" s="155">
        <v>0</v>
      </c>
      <c r="AI215" s="155">
        <v>0</v>
      </c>
      <c r="AJ215" s="155">
        <v>0</v>
      </c>
      <c r="AK215" s="155">
        <v>0</v>
      </c>
      <c r="AL215" s="155">
        <v>0</v>
      </c>
      <c r="AM215" s="155">
        <v>0</v>
      </c>
      <c r="AN215" s="155">
        <v>0</v>
      </c>
      <c r="AO215" s="155">
        <v>0</v>
      </c>
      <c r="AP215" s="155">
        <v>0</v>
      </c>
    </row>
    <row r="216" spans="1:42" ht="15.6" x14ac:dyDescent="0.3">
      <c r="A216" s="180" t="s">
        <v>516</v>
      </c>
      <c r="B216" s="179">
        <v>1</v>
      </c>
      <c r="C216" s="155">
        <v>0</v>
      </c>
      <c r="D216" s="155">
        <v>0</v>
      </c>
      <c r="E216" s="155">
        <v>0</v>
      </c>
      <c r="F216" s="155">
        <v>0</v>
      </c>
      <c r="G216" s="155">
        <v>0</v>
      </c>
      <c r="H216" s="155">
        <v>0</v>
      </c>
      <c r="I216" s="155">
        <v>0</v>
      </c>
      <c r="J216" s="155">
        <v>0</v>
      </c>
      <c r="K216" s="155">
        <v>0</v>
      </c>
      <c r="L216" s="155">
        <v>0</v>
      </c>
      <c r="M216" s="155">
        <v>0</v>
      </c>
      <c r="N216" s="155">
        <v>0</v>
      </c>
      <c r="O216" s="155">
        <v>0</v>
      </c>
      <c r="P216" s="155">
        <v>0</v>
      </c>
      <c r="Q216" s="155">
        <v>0</v>
      </c>
      <c r="R216" s="155">
        <v>0</v>
      </c>
      <c r="S216" s="155">
        <v>0</v>
      </c>
      <c r="T216" s="155">
        <v>0</v>
      </c>
      <c r="U216" s="155">
        <v>0</v>
      </c>
      <c r="V216" s="155">
        <v>0</v>
      </c>
      <c r="W216" s="155">
        <v>0</v>
      </c>
      <c r="X216" s="155">
        <v>0</v>
      </c>
      <c r="Y216" s="155">
        <v>0</v>
      </c>
      <c r="Z216" s="155">
        <v>0</v>
      </c>
      <c r="AA216" s="155">
        <v>0</v>
      </c>
      <c r="AB216" s="155">
        <v>0</v>
      </c>
      <c r="AC216" s="155">
        <v>0</v>
      </c>
      <c r="AD216" s="155">
        <v>0</v>
      </c>
      <c r="AE216" s="155">
        <v>0</v>
      </c>
      <c r="AF216" s="155">
        <v>0</v>
      </c>
      <c r="AG216" s="155">
        <v>1</v>
      </c>
      <c r="AH216" s="155">
        <v>0</v>
      </c>
      <c r="AI216" s="155">
        <v>0</v>
      </c>
      <c r="AJ216" s="155">
        <v>0</v>
      </c>
      <c r="AK216" s="155">
        <v>0</v>
      </c>
      <c r="AL216" s="155">
        <v>0</v>
      </c>
      <c r="AM216" s="155">
        <v>0</v>
      </c>
      <c r="AN216" s="155">
        <v>0</v>
      </c>
      <c r="AO216" s="155">
        <v>0</v>
      </c>
      <c r="AP216" s="155">
        <v>0</v>
      </c>
    </row>
    <row r="217" spans="1:42" ht="15.6" x14ac:dyDescent="0.3">
      <c r="A217" s="180" t="s">
        <v>744</v>
      </c>
      <c r="B217" s="179">
        <v>0</v>
      </c>
      <c r="C217" s="155">
        <v>0</v>
      </c>
      <c r="D217" s="155">
        <v>0</v>
      </c>
      <c r="E217" s="155">
        <v>0</v>
      </c>
      <c r="F217" s="155">
        <v>0</v>
      </c>
      <c r="G217" s="155">
        <v>0</v>
      </c>
      <c r="H217" s="155">
        <v>0</v>
      </c>
      <c r="I217" s="155">
        <v>0</v>
      </c>
      <c r="J217" s="155">
        <v>0</v>
      </c>
      <c r="K217" s="155">
        <v>0</v>
      </c>
      <c r="L217" s="155">
        <v>0</v>
      </c>
      <c r="M217" s="155">
        <v>0</v>
      </c>
      <c r="N217" s="155">
        <v>0</v>
      </c>
      <c r="O217" s="155">
        <v>0</v>
      </c>
      <c r="P217" s="155">
        <v>0</v>
      </c>
      <c r="Q217" s="155">
        <v>0</v>
      </c>
      <c r="R217" s="155">
        <v>0</v>
      </c>
      <c r="S217" s="155">
        <v>0</v>
      </c>
      <c r="T217" s="155">
        <v>0</v>
      </c>
      <c r="U217" s="155">
        <v>0</v>
      </c>
      <c r="V217" s="155">
        <v>0</v>
      </c>
      <c r="W217" s="155">
        <v>0</v>
      </c>
      <c r="X217" s="155">
        <v>0</v>
      </c>
      <c r="Y217" s="155">
        <v>0</v>
      </c>
      <c r="Z217" s="155">
        <v>0</v>
      </c>
      <c r="AA217" s="155">
        <v>0</v>
      </c>
      <c r="AB217" s="155">
        <v>0</v>
      </c>
      <c r="AC217" s="155">
        <v>0</v>
      </c>
      <c r="AD217" s="155">
        <v>0</v>
      </c>
      <c r="AE217" s="155">
        <v>0</v>
      </c>
      <c r="AF217" s="155">
        <v>0</v>
      </c>
      <c r="AG217" s="155">
        <v>0</v>
      </c>
      <c r="AH217" s="155">
        <v>0</v>
      </c>
      <c r="AI217" s="155">
        <v>0</v>
      </c>
      <c r="AJ217" s="155">
        <v>0</v>
      </c>
      <c r="AK217" s="155">
        <v>0</v>
      </c>
      <c r="AL217" s="155">
        <v>0</v>
      </c>
      <c r="AM217" s="155">
        <v>0</v>
      </c>
      <c r="AN217" s="155">
        <v>0</v>
      </c>
      <c r="AO217" s="155">
        <v>0</v>
      </c>
      <c r="AP217" s="155">
        <v>0</v>
      </c>
    </row>
    <row r="218" spans="1:42" ht="15.6" x14ac:dyDescent="0.3">
      <c r="A218" s="180" t="s">
        <v>745</v>
      </c>
      <c r="B218" s="179">
        <v>0</v>
      </c>
      <c r="C218" s="155">
        <v>0</v>
      </c>
      <c r="D218" s="155">
        <v>0</v>
      </c>
      <c r="E218" s="155">
        <v>0</v>
      </c>
      <c r="F218" s="155">
        <v>0</v>
      </c>
      <c r="G218" s="155">
        <v>0</v>
      </c>
      <c r="H218" s="155">
        <v>0</v>
      </c>
      <c r="I218" s="155">
        <v>0</v>
      </c>
      <c r="J218" s="155">
        <v>0</v>
      </c>
      <c r="K218" s="155">
        <v>0</v>
      </c>
      <c r="L218" s="155">
        <v>0</v>
      </c>
      <c r="M218" s="155">
        <v>0</v>
      </c>
      <c r="N218" s="155">
        <v>0</v>
      </c>
      <c r="O218" s="155">
        <v>0</v>
      </c>
      <c r="P218" s="155">
        <v>0</v>
      </c>
      <c r="Q218" s="155">
        <v>0</v>
      </c>
      <c r="R218" s="155">
        <v>0</v>
      </c>
      <c r="S218" s="155">
        <v>0</v>
      </c>
      <c r="T218" s="155">
        <v>0</v>
      </c>
      <c r="U218" s="155">
        <v>0</v>
      </c>
      <c r="V218" s="155">
        <v>0</v>
      </c>
      <c r="W218" s="155">
        <v>0</v>
      </c>
      <c r="X218" s="155">
        <v>0</v>
      </c>
      <c r="Y218" s="155">
        <v>0</v>
      </c>
      <c r="Z218" s="155">
        <v>0</v>
      </c>
      <c r="AA218" s="155">
        <v>0</v>
      </c>
      <c r="AB218" s="155">
        <v>0</v>
      </c>
      <c r="AC218" s="155">
        <v>0</v>
      </c>
      <c r="AD218" s="155">
        <v>0</v>
      </c>
      <c r="AE218" s="155">
        <v>0</v>
      </c>
      <c r="AF218" s="155">
        <v>0</v>
      </c>
      <c r="AG218" s="155">
        <v>0</v>
      </c>
      <c r="AH218" s="155">
        <v>0</v>
      </c>
      <c r="AI218" s="155">
        <v>0</v>
      </c>
      <c r="AJ218" s="155">
        <v>0</v>
      </c>
      <c r="AK218" s="155">
        <v>0</v>
      </c>
      <c r="AL218" s="155">
        <v>0</v>
      </c>
      <c r="AM218" s="155">
        <v>0</v>
      </c>
      <c r="AN218" s="155">
        <v>0</v>
      </c>
      <c r="AO218" s="155">
        <v>0</v>
      </c>
      <c r="AP218" s="155">
        <v>0</v>
      </c>
    </row>
    <row r="219" spans="1:42" ht="15.6" x14ac:dyDescent="0.3">
      <c r="A219" s="180" t="s">
        <v>746</v>
      </c>
      <c r="B219" s="179">
        <v>0</v>
      </c>
      <c r="C219" s="155">
        <v>0</v>
      </c>
      <c r="D219" s="155">
        <v>0</v>
      </c>
      <c r="E219" s="155">
        <v>0</v>
      </c>
      <c r="F219" s="155">
        <v>0</v>
      </c>
      <c r="G219" s="155">
        <v>0</v>
      </c>
      <c r="H219" s="155">
        <v>0</v>
      </c>
      <c r="I219" s="155">
        <v>0</v>
      </c>
      <c r="J219" s="155">
        <v>0</v>
      </c>
      <c r="K219" s="155">
        <v>0</v>
      </c>
      <c r="L219" s="155">
        <v>0</v>
      </c>
      <c r="M219" s="155">
        <v>0</v>
      </c>
      <c r="N219" s="155">
        <v>0</v>
      </c>
      <c r="O219" s="155">
        <v>0</v>
      </c>
      <c r="P219" s="155">
        <v>0</v>
      </c>
      <c r="Q219" s="155">
        <v>0</v>
      </c>
      <c r="R219" s="155">
        <v>0</v>
      </c>
      <c r="S219" s="155">
        <v>0</v>
      </c>
      <c r="T219" s="155">
        <v>0</v>
      </c>
      <c r="U219" s="155">
        <v>0</v>
      </c>
      <c r="V219" s="155">
        <v>0</v>
      </c>
      <c r="W219" s="155">
        <v>0</v>
      </c>
      <c r="X219" s="155">
        <v>0</v>
      </c>
      <c r="Y219" s="155">
        <v>0</v>
      </c>
      <c r="Z219" s="155">
        <v>0</v>
      </c>
      <c r="AA219" s="155">
        <v>0</v>
      </c>
      <c r="AB219" s="155">
        <v>0</v>
      </c>
      <c r="AC219" s="155">
        <v>0</v>
      </c>
      <c r="AD219" s="155">
        <v>0</v>
      </c>
      <c r="AE219" s="155">
        <v>0</v>
      </c>
      <c r="AF219" s="155">
        <v>0</v>
      </c>
      <c r="AG219" s="155">
        <v>0</v>
      </c>
      <c r="AH219" s="155">
        <v>0</v>
      </c>
      <c r="AI219" s="155">
        <v>0</v>
      </c>
      <c r="AJ219" s="155">
        <v>0</v>
      </c>
      <c r="AK219" s="155">
        <v>0</v>
      </c>
      <c r="AL219" s="155">
        <v>0</v>
      </c>
      <c r="AM219" s="155">
        <v>0</v>
      </c>
      <c r="AN219" s="155">
        <v>0</v>
      </c>
      <c r="AO219" s="155">
        <v>0</v>
      </c>
      <c r="AP219" s="155">
        <v>0</v>
      </c>
    </row>
    <row r="220" spans="1:42" ht="15.6" x14ac:dyDescent="0.3">
      <c r="A220" s="180" t="s">
        <v>747</v>
      </c>
      <c r="B220" s="179">
        <v>0</v>
      </c>
      <c r="C220" s="155">
        <v>0</v>
      </c>
      <c r="D220" s="155">
        <v>0</v>
      </c>
      <c r="E220" s="155">
        <v>0</v>
      </c>
      <c r="F220" s="155">
        <v>0</v>
      </c>
      <c r="G220" s="155">
        <v>0</v>
      </c>
      <c r="H220" s="155">
        <v>0</v>
      </c>
      <c r="I220" s="155">
        <v>0</v>
      </c>
      <c r="J220" s="155">
        <v>0</v>
      </c>
      <c r="K220" s="155">
        <v>0</v>
      </c>
      <c r="L220" s="155">
        <v>0</v>
      </c>
      <c r="M220" s="155">
        <v>0</v>
      </c>
      <c r="N220" s="155">
        <v>0</v>
      </c>
      <c r="O220" s="155">
        <v>0</v>
      </c>
      <c r="P220" s="155">
        <v>0</v>
      </c>
      <c r="Q220" s="155">
        <v>0</v>
      </c>
      <c r="R220" s="155">
        <v>0</v>
      </c>
      <c r="S220" s="155">
        <v>0</v>
      </c>
      <c r="T220" s="155">
        <v>0</v>
      </c>
      <c r="U220" s="155">
        <v>0</v>
      </c>
      <c r="V220" s="155">
        <v>0</v>
      </c>
      <c r="W220" s="155">
        <v>0</v>
      </c>
      <c r="X220" s="155">
        <v>0</v>
      </c>
      <c r="Y220" s="155">
        <v>0</v>
      </c>
      <c r="Z220" s="155">
        <v>0</v>
      </c>
      <c r="AA220" s="155">
        <v>0</v>
      </c>
      <c r="AB220" s="155">
        <v>0</v>
      </c>
      <c r="AC220" s="155">
        <v>0</v>
      </c>
      <c r="AD220" s="155">
        <v>0</v>
      </c>
      <c r="AE220" s="155">
        <v>0</v>
      </c>
      <c r="AF220" s="155">
        <v>0</v>
      </c>
      <c r="AG220" s="155">
        <v>0</v>
      </c>
      <c r="AH220" s="155">
        <v>0</v>
      </c>
      <c r="AI220" s="155">
        <v>0</v>
      </c>
      <c r="AJ220" s="155">
        <v>0</v>
      </c>
      <c r="AK220" s="155">
        <v>0</v>
      </c>
      <c r="AL220" s="155">
        <v>0</v>
      </c>
      <c r="AM220" s="155">
        <v>0</v>
      </c>
      <c r="AN220" s="155">
        <v>0</v>
      </c>
      <c r="AO220" s="155">
        <v>0</v>
      </c>
      <c r="AP220" s="155">
        <v>0</v>
      </c>
    </row>
    <row r="221" spans="1:42" ht="15.6" x14ac:dyDescent="0.3">
      <c r="A221" s="180" t="s">
        <v>748</v>
      </c>
      <c r="B221" s="179">
        <v>12</v>
      </c>
      <c r="C221" s="155">
        <v>0</v>
      </c>
      <c r="D221" s="155">
        <v>0</v>
      </c>
      <c r="E221" s="155">
        <v>0</v>
      </c>
      <c r="F221" s="155">
        <v>0</v>
      </c>
      <c r="G221" s="155">
        <v>0</v>
      </c>
      <c r="H221" s="155">
        <v>1</v>
      </c>
      <c r="I221" s="155">
        <v>0</v>
      </c>
      <c r="J221" s="155">
        <v>0</v>
      </c>
      <c r="K221" s="155">
        <v>0</v>
      </c>
      <c r="L221" s="155">
        <v>0</v>
      </c>
      <c r="M221" s="155">
        <v>0</v>
      </c>
      <c r="N221" s="155">
        <v>0</v>
      </c>
      <c r="O221" s="155">
        <v>0</v>
      </c>
      <c r="P221" s="155">
        <v>0</v>
      </c>
      <c r="Q221" s="155">
        <v>0</v>
      </c>
      <c r="R221" s="155">
        <v>0</v>
      </c>
      <c r="S221" s="155">
        <v>4</v>
      </c>
      <c r="T221" s="155">
        <v>0</v>
      </c>
      <c r="U221" s="155">
        <v>0</v>
      </c>
      <c r="V221" s="155">
        <v>0</v>
      </c>
      <c r="W221" s="155">
        <v>0</v>
      </c>
      <c r="X221" s="155">
        <v>0</v>
      </c>
      <c r="Y221" s="155">
        <v>0</v>
      </c>
      <c r="Z221" s="155">
        <v>0</v>
      </c>
      <c r="AA221" s="155">
        <v>0</v>
      </c>
      <c r="AB221" s="155">
        <v>0</v>
      </c>
      <c r="AC221" s="155">
        <v>6</v>
      </c>
      <c r="AD221" s="155">
        <v>0</v>
      </c>
      <c r="AE221" s="155">
        <v>0</v>
      </c>
      <c r="AF221" s="155">
        <v>0</v>
      </c>
      <c r="AG221" s="155">
        <v>0</v>
      </c>
      <c r="AH221" s="155">
        <v>0</v>
      </c>
      <c r="AI221" s="155">
        <v>0</v>
      </c>
      <c r="AJ221" s="155">
        <v>0</v>
      </c>
      <c r="AK221" s="155">
        <v>0</v>
      </c>
      <c r="AL221" s="155">
        <v>0</v>
      </c>
      <c r="AM221" s="155">
        <v>0</v>
      </c>
      <c r="AN221" s="155">
        <v>0</v>
      </c>
      <c r="AO221" s="155">
        <v>0</v>
      </c>
      <c r="AP221" s="155">
        <v>1</v>
      </c>
    </row>
    <row r="222" spans="1:42" ht="15.6" x14ac:dyDescent="0.3">
      <c r="A222" s="180" t="s">
        <v>609</v>
      </c>
      <c r="B222" s="179">
        <v>1</v>
      </c>
      <c r="C222" s="155">
        <v>0</v>
      </c>
      <c r="D222" s="155">
        <v>0</v>
      </c>
      <c r="E222" s="155">
        <v>0</v>
      </c>
      <c r="F222" s="155">
        <v>0</v>
      </c>
      <c r="G222" s="155">
        <v>0</v>
      </c>
      <c r="H222" s="155">
        <v>0</v>
      </c>
      <c r="I222" s="155">
        <v>0</v>
      </c>
      <c r="J222" s="155">
        <v>0</v>
      </c>
      <c r="K222" s="155">
        <v>0</v>
      </c>
      <c r="L222" s="155">
        <v>0</v>
      </c>
      <c r="M222" s="155">
        <v>0</v>
      </c>
      <c r="N222" s="155">
        <v>0</v>
      </c>
      <c r="O222" s="155">
        <v>0</v>
      </c>
      <c r="P222" s="155">
        <v>0</v>
      </c>
      <c r="Q222" s="155">
        <v>0</v>
      </c>
      <c r="R222" s="155">
        <v>0</v>
      </c>
      <c r="S222" s="155">
        <v>0</v>
      </c>
      <c r="T222" s="155">
        <v>0</v>
      </c>
      <c r="U222" s="155">
        <v>0</v>
      </c>
      <c r="V222" s="155">
        <v>0</v>
      </c>
      <c r="W222" s="155">
        <v>0</v>
      </c>
      <c r="X222" s="155">
        <v>0</v>
      </c>
      <c r="Y222" s="155">
        <v>0</v>
      </c>
      <c r="Z222" s="155">
        <v>0</v>
      </c>
      <c r="AA222" s="155">
        <v>0</v>
      </c>
      <c r="AB222" s="155">
        <v>0</v>
      </c>
      <c r="AC222" s="155">
        <v>0</v>
      </c>
      <c r="AD222" s="155">
        <v>0</v>
      </c>
      <c r="AE222" s="155">
        <v>0</v>
      </c>
      <c r="AF222" s="155">
        <v>0</v>
      </c>
      <c r="AG222" s="155">
        <v>0</v>
      </c>
      <c r="AH222" s="155">
        <v>0</v>
      </c>
      <c r="AI222" s="155">
        <v>0</v>
      </c>
      <c r="AJ222" s="155">
        <v>0</v>
      </c>
      <c r="AK222" s="155">
        <v>0</v>
      </c>
      <c r="AL222" s="155">
        <v>0</v>
      </c>
      <c r="AM222" s="155">
        <v>0</v>
      </c>
      <c r="AN222" s="155">
        <v>0</v>
      </c>
      <c r="AO222" s="155">
        <v>0</v>
      </c>
      <c r="AP222" s="155">
        <v>1</v>
      </c>
    </row>
    <row r="223" spans="1:42" ht="15.6" x14ac:dyDescent="0.3">
      <c r="A223" s="180" t="s">
        <v>749</v>
      </c>
      <c r="B223" s="179">
        <v>0</v>
      </c>
      <c r="C223" s="155">
        <v>0</v>
      </c>
      <c r="D223" s="155">
        <v>0</v>
      </c>
      <c r="E223" s="155">
        <v>0</v>
      </c>
      <c r="F223" s="155">
        <v>0</v>
      </c>
      <c r="G223" s="155">
        <v>0</v>
      </c>
      <c r="H223" s="155">
        <v>0</v>
      </c>
      <c r="I223" s="155">
        <v>0</v>
      </c>
      <c r="J223" s="155">
        <v>0</v>
      </c>
      <c r="K223" s="155">
        <v>0</v>
      </c>
      <c r="L223" s="155">
        <v>0</v>
      </c>
      <c r="M223" s="155">
        <v>0</v>
      </c>
      <c r="N223" s="155">
        <v>0</v>
      </c>
      <c r="O223" s="155">
        <v>0</v>
      </c>
      <c r="P223" s="155">
        <v>0</v>
      </c>
      <c r="Q223" s="155">
        <v>0</v>
      </c>
      <c r="R223" s="155">
        <v>0</v>
      </c>
      <c r="S223" s="155">
        <v>0</v>
      </c>
      <c r="T223" s="155">
        <v>0</v>
      </c>
      <c r="U223" s="155">
        <v>0</v>
      </c>
      <c r="V223" s="155">
        <v>0</v>
      </c>
      <c r="W223" s="155">
        <v>0</v>
      </c>
      <c r="X223" s="155">
        <v>0</v>
      </c>
      <c r="Y223" s="155">
        <v>0</v>
      </c>
      <c r="Z223" s="155">
        <v>0</v>
      </c>
      <c r="AA223" s="155">
        <v>0</v>
      </c>
      <c r="AB223" s="155">
        <v>0</v>
      </c>
      <c r="AC223" s="155">
        <v>0</v>
      </c>
      <c r="AD223" s="155">
        <v>0</v>
      </c>
      <c r="AE223" s="155">
        <v>0</v>
      </c>
      <c r="AF223" s="155">
        <v>0</v>
      </c>
      <c r="AG223" s="155">
        <v>0</v>
      </c>
      <c r="AH223" s="155">
        <v>0</v>
      </c>
      <c r="AI223" s="155">
        <v>0</v>
      </c>
      <c r="AJ223" s="155">
        <v>0</v>
      </c>
      <c r="AK223" s="155">
        <v>0</v>
      </c>
      <c r="AL223" s="155">
        <v>0</v>
      </c>
      <c r="AM223" s="155">
        <v>0</v>
      </c>
      <c r="AN223" s="155">
        <v>0</v>
      </c>
      <c r="AO223" s="155">
        <v>0</v>
      </c>
      <c r="AP223" s="155">
        <v>0</v>
      </c>
    </row>
    <row r="224" spans="1:42" ht="15.6" x14ac:dyDescent="0.3">
      <c r="A224" s="180" t="s">
        <v>591</v>
      </c>
      <c r="B224" s="179">
        <v>0</v>
      </c>
      <c r="C224" s="155">
        <v>0</v>
      </c>
      <c r="D224" s="155">
        <v>0</v>
      </c>
      <c r="E224" s="155">
        <v>0</v>
      </c>
      <c r="F224" s="155">
        <v>0</v>
      </c>
      <c r="G224" s="155">
        <v>0</v>
      </c>
      <c r="H224" s="155">
        <v>0</v>
      </c>
      <c r="I224" s="155">
        <v>0</v>
      </c>
      <c r="J224" s="155">
        <v>0</v>
      </c>
      <c r="K224" s="155">
        <v>0</v>
      </c>
      <c r="L224" s="155">
        <v>0</v>
      </c>
      <c r="M224" s="155">
        <v>0</v>
      </c>
      <c r="N224" s="155">
        <v>0</v>
      </c>
      <c r="O224" s="155">
        <v>0</v>
      </c>
      <c r="P224" s="155">
        <v>0</v>
      </c>
      <c r="Q224" s="155">
        <v>0</v>
      </c>
      <c r="R224" s="155">
        <v>0</v>
      </c>
      <c r="S224" s="155">
        <v>0</v>
      </c>
      <c r="T224" s="155">
        <v>0</v>
      </c>
      <c r="U224" s="155">
        <v>0</v>
      </c>
      <c r="V224" s="155">
        <v>0</v>
      </c>
      <c r="W224" s="155">
        <v>0</v>
      </c>
      <c r="X224" s="155">
        <v>0</v>
      </c>
      <c r="Y224" s="155">
        <v>0</v>
      </c>
      <c r="Z224" s="155">
        <v>0</v>
      </c>
      <c r="AA224" s="155">
        <v>0</v>
      </c>
      <c r="AB224" s="155">
        <v>0</v>
      </c>
      <c r="AC224" s="155">
        <v>0</v>
      </c>
      <c r="AD224" s="155">
        <v>0</v>
      </c>
      <c r="AE224" s="155">
        <v>0</v>
      </c>
      <c r="AF224" s="155">
        <v>0</v>
      </c>
      <c r="AG224" s="155">
        <v>0</v>
      </c>
      <c r="AH224" s="155">
        <v>0</v>
      </c>
      <c r="AI224" s="155">
        <v>0</v>
      </c>
      <c r="AJ224" s="155">
        <v>0</v>
      </c>
      <c r="AK224" s="155">
        <v>0</v>
      </c>
      <c r="AL224" s="155">
        <v>0</v>
      </c>
      <c r="AM224" s="155">
        <v>0</v>
      </c>
      <c r="AN224" s="155">
        <v>0</v>
      </c>
      <c r="AO224" s="155">
        <v>0</v>
      </c>
      <c r="AP224" s="155">
        <v>0</v>
      </c>
    </row>
    <row r="225" spans="1:42" ht="15.6" x14ac:dyDescent="0.3">
      <c r="A225" s="180" t="s">
        <v>592</v>
      </c>
      <c r="B225" s="179">
        <v>0</v>
      </c>
      <c r="C225" s="155">
        <v>0</v>
      </c>
      <c r="D225" s="155">
        <v>0</v>
      </c>
      <c r="E225" s="155">
        <v>0</v>
      </c>
      <c r="F225" s="155">
        <v>0</v>
      </c>
      <c r="G225" s="155">
        <v>0</v>
      </c>
      <c r="H225" s="155">
        <v>0</v>
      </c>
      <c r="I225" s="155">
        <v>0</v>
      </c>
      <c r="J225" s="155">
        <v>0</v>
      </c>
      <c r="K225" s="155">
        <v>0</v>
      </c>
      <c r="L225" s="155">
        <v>0</v>
      </c>
      <c r="M225" s="155">
        <v>0</v>
      </c>
      <c r="N225" s="155">
        <v>0</v>
      </c>
      <c r="O225" s="155">
        <v>0</v>
      </c>
      <c r="P225" s="155">
        <v>0</v>
      </c>
      <c r="Q225" s="155">
        <v>0</v>
      </c>
      <c r="R225" s="155">
        <v>0</v>
      </c>
      <c r="S225" s="155">
        <v>0</v>
      </c>
      <c r="T225" s="155">
        <v>0</v>
      </c>
      <c r="U225" s="155">
        <v>0</v>
      </c>
      <c r="V225" s="155">
        <v>0</v>
      </c>
      <c r="W225" s="155">
        <v>0</v>
      </c>
      <c r="X225" s="155">
        <v>0</v>
      </c>
      <c r="Y225" s="155">
        <v>0</v>
      </c>
      <c r="Z225" s="155">
        <v>0</v>
      </c>
      <c r="AA225" s="155">
        <v>0</v>
      </c>
      <c r="AB225" s="155">
        <v>0</v>
      </c>
      <c r="AC225" s="155">
        <v>0</v>
      </c>
      <c r="AD225" s="155">
        <v>0</v>
      </c>
      <c r="AE225" s="155">
        <v>0</v>
      </c>
      <c r="AF225" s="155">
        <v>0</v>
      </c>
      <c r="AG225" s="155">
        <v>0</v>
      </c>
      <c r="AH225" s="155">
        <v>0</v>
      </c>
      <c r="AI225" s="155">
        <v>0</v>
      </c>
      <c r="AJ225" s="155">
        <v>0</v>
      </c>
      <c r="AK225" s="155">
        <v>0</v>
      </c>
      <c r="AL225" s="155">
        <v>0</v>
      </c>
      <c r="AM225" s="155">
        <v>0</v>
      </c>
      <c r="AN225" s="155">
        <v>0</v>
      </c>
      <c r="AO225" s="155">
        <v>0</v>
      </c>
      <c r="AP225" s="155">
        <v>0</v>
      </c>
    </row>
    <row r="226" spans="1:42" ht="15.6" x14ac:dyDescent="0.3">
      <c r="A226" s="180" t="s">
        <v>750</v>
      </c>
      <c r="B226" s="179">
        <v>3</v>
      </c>
      <c r="C226" s="155">
        <v>0</v>
      </c>
      <c r="D226" s="155">
        <v>0</v>
      </c>
      <c r="E226" s="155">
        <v>0</v>
      </c>
      <c r="F226" s="155">
        <v>0</v>
      </c>
      <c r="G226" s="155">
        <v>0</v>
      </c>
      <c r="H226" s="155">
        <v>0</v>
      </c>
      <c r="I226" s="155">
        <v>0</v>
      </c>
      <c r="J226" s="155">
        <v>0</v>
      </c>
      <c r="K226" s="155">
        <v>0</v>
      </c>
      <c r="L226" s="155">
        <v>0</v>
      </c>
      <c r="M226" s="155">
        <v>0</v>
      </c>
      <c r="N226" s="155">
        <v>0</v>
      </c>
      <c r="O226" s="155">
        <v>0</v>
      </c>
      <c r="P226" s="155">
        <v>0</v>
      </c>
      <c r="Q226" s="155">
        <v>0</v>
      </c>
      <c r="R226" s="155">
        <v>0</v>
      </c>
      <c r="S226" s="155">
        <v>0</v>
      </c>
      <c r="T226" s="155">
        <v>0</v>
      </c>
      <c r="U226" s="155">
        <v>0</v>
      </c>
      <c r="V226" s="155">
        <v>0</v>
      </c>
      <c r="W226" s="155">
        <v>0</v>
      </c>
      <c r="X226" s="155">
        <v>0</v>
      </c>
      <c r="Y226" s="155">
        <v>0</v>
      </c>
      <c r="Z226" s="155">
        <v>0</v>
      </c>
      <c r="AA226" s="155">
        <v>0</v>
      </c>
      <c r="AB226" s="155">
        <v>0</v>
      </c>
      <c r="AC226" s="155">
        <v>2</v>
      </c>
      <c r="AD226" s="155">
        <v>0</v>
      </c>
      <c r="AE226" s="155">
        <v>0</v>
      </c>
      <c r="AF226" s="155">
        <v>0</v>
      </c>
      <c r="AG226" s="155">
        <v>0</v>
      </c>
      <c r="AH226" s="155">
        <v>0</v>
      </c>
      <c r="AI226" s="155">
        <v>0</v>
      </c>
      <c r="AJ226" s="155">
        <v>0</v>
      </c>
      <c r="AK226" s="155">
        <v>0</v>
      </c>
      <c r="AL226" s="155">
        <v>0</v>
      </c>
      <c r="AM226" s="155">
        <v>0</v>
      </c>
      <c r="AN226" s="155">
        <v>0</v>
      </c>
      <c r="AO226" s="155">
        <v>0</v>
      </c>
      <c r="AP226" s="155">
        <v>1</v>
      </c>
    </row>
    <row r="227" spans="1:42" ht="15.6" x14ac:dyDescent="0.3">
      <c r="A227" s="180" t="s">
        <v>529</v>
      </c>
      <c r="B227" s="179">
        <v>1</v>
      </c>
      <c r="C227" s="155">
        <v>0</v>
      </c>
      <c r="D227" s="155">
        <v>0</v>
      </c>
      <c r="E227" s="155">
        <v>0</v>
      </c>
      <c r="F227" s="155">
        <v>0</v>
      </c>
      <c r="G227" s="155">
        <v>0</v>
      </c>
      <c r="H227" s="155">
        <v>0</v>
      </c>
      <c r="I227" s="155">
        <v>0</v>
      </c>
      <c r="J227" s="155">
        <v>0</v>
      </c>
      <c r="K227" s="155">
        <v>0</v>
      </c>
      <c r="L227" s="155">
        <v>0</v>
      </c>
      <c r="M227" s="155">
        <v>0</v>
      </c>
      <c r="N227" s="155">
        <v>0</v>
      </c>
      <c r="O227" s="155">
        <v>0</v>
      </c>
      <c r="P227" s="155">
        <v>0</v>
      </c>
      <c r="Q227" s="155">
        <v>0</v>
      </c>
      <c r="R227" s="155">
        <v>0</v>
      </c>
      <c r="S227" s="155">
        <v>0</v>
      </c>
      <c r="T227" s="155">
        <v>0</v>
      </c>
      <c r="U227" s="155">
        <v>0</v>
      </c>
      <c r="V227" s="155">
        <v>0</v>
      </c>
      <c r="W227" s="155">
        <v>0</v>
      </c>
      <c r="X227" s="155">
        <v>0</v>
      </c>
      <c r="Y227" s="155">
        <v>0</v>
      </c>
      <c r="Z227" s="155">
        <v>0</v>
      </c>
      <c r="AA227" s="155">
        <v>0</v>
      </c>
      <c r="AB227" s="155">
        <v>0</v>
      </c>
      <c r="AC227" s="155">
        <v>0</v>
      </c>
      <c r="AD227" s="155">
        <v>0</v>
      </c>
      <c r="AE227" s="155">
        <v>0</v>
      </c>
      <c r="AF227" s="155">
        <v>0</v>
      </c>
      <c r="AG227" s="155">
        <v>0</v>
      </c>
      <c r="AH227" s="155">
        <v>0</v>
      </c>
      <c r="AI227" s="155">
        <v>0</v>
      </c>
      <c r="AJ227" s="155">
        <v>0</v>
      </c>
      <c r="AK227" s="155">
        <v>0</v>
      </c>
      <c r="AL227" s="155">
        <v>0</v>
      </c>
      <c r="AM227" s="155">
        <v>0</v>
      </c>
      <c r="AN227" s="155">
        <v>0</v>
      </c>
      <c r="AO227" s="155">
        <v>0</v>
      </c>
      <c r="AP227" s="155">
        <v>1</v>
      </c>
    </row>
    <row r="228" spans="1:42" ht="15.6" x14ac:dyDescent="0.3">
      <c r="A228" s="180" t="s">
        <v>751</v>
      </c>
      <c r="B228" s="179">
        <v>0</v>
      </c>
      <c r="C228" s="155">
        <v>0</v>
      </c>
      <c r="D228" s="155">
        <v>0</v>
      </c>
      <c r="E228" s="155">
        <v>0</v>
      </c>
      <c r="F228" s="155">
        <v>0</v>
      </c>
      <c r="G228" s="155">
        <v>0</v>
      </c>
      <c r="H228" s="155">
        <v>0</v>
      </c>
      <c r="I228" s="155">
        <v>0</v>
      </c>
      <c r="J228" s="155">
        <v>0</v>
      </c>
      <c r="K228" s="155">
        <v>0</v>
      </c>
      <c r="L228" s="155">
        <v>0</v>
      </c>
      <c r="M228" s="155">
        <v>0</v>
      </c>
      <c r="N228" s="155">
        <v>0</v>
      </c>
      <c r="O228" s="155">
        <v>0</v>
      </c>
      <c r="P228" s="155">
        <v>0</v>
      </c>
      <c r="Q228" s="155">
        <v>0</v>
      </c>
      <c r="R228" s="155">
        <v>0</v>
      </c>
      <c r="S228" s="155">
        <v>0</v>
      </c>
      <c r="T228" s="155">
        <v>0</v>
      </c>
      <c r="U228" s="155">
        <v>0</v>
      </c>
      <c r="V228" s="155">
        <v>0</v>
      </c>
      <c r="W228" s="155">
        <v>0</v>
      </c>
      <c r="X228" s="155">
        <v>0</v>
      </c>
      <c r="Y228" s="155">
        <v>0</v>
      </c>
      <c r="Z228" s="155">
        <v>0</v>
      </c>
      <c r="AA228" s="155">
        <v>0</v>
      </c>
      <c r="AB228" s="155">
        <v>0</v>
      </c>
      <c r="AC228" s="155">
        <v>0</v>
      </c>
      <c r="AD228" s="155">
        <v>0</v>
      </c>
      <c r="AE228" s="155">
        <v>0</v>
      </c>
      <c r="AF228" s="155">
        <v>0</v>
      </c>
      <c r="AG228" s="155">
        <v>0</v>
      </c>
      <c r="AH228" s="155">
        <v>0</v>
      </c>
      <c r="AI228" s="155">
        <v>0</v>
      </c>
      <c r="AJ228" s="155">
        <v>0</v>
      </c>
      <c r="AK228" s="155">
        <v>0</v>
      </c>
      <c r="AL228" s="155">
        <v>0</v>
      </c>
      <c r="AM228" s="155">
        <v>0</v>
      </c>
      <c r="AN228" s="155">
        <v>0</v>
      </c>
      <c r="AO228" s="155">
        <v>0</v>
      </c>
      <c r="AP228" s="155">
        <v>0</v>
      </c>
    </row>
    <row r="229" spans="1:42" ht="15.6" x14ac:dyDescent="0.3">
      <c r="A229" s="180" t="s">
        <v>530</v>
      </c>
      <c r="B229" s="179">
        <v>0</v>
      </c>
      <c r="C229" s="155">
        <v>0</v>
      </c>
      <c r="D229" s="155">
        <v>0</v>
      </c>
      <c r="E229" s="155">
        <v>0</v>
      </c>
      <c r="F229" s="155">
        <v>0</v>
      </c>
      <c r="G229" s="155">
        <v>0</v>
      </c>
      <c r="H229" s="155">
        <v>0</v>
      </c>
      <c r="I229" s="155">
        <v>0</v>
      </c>
      <c r="J229" s="155">
        <v>0</v>
      </c>
      <c r="K229" s="155">
        <v>0</v>
      </c>
      <c r="L229" s="155">
        <v>0</v>
      </c>
      <c r="M229" s="155">
        <v>0</v>
      </c>
      <c r="N229" s="155">
        <v>0</v>
      </c>
      <c r="O229" s="155">
        <v>0</v>
      </c>
      <c r="P229" s="155">
        <v>0</v>
      </c>
      <c r="Q229" s="155">
        <v>0</v>
      </c>
      <c r="R229" s="155">
        <v>0</v>
      </c>
      <c r="S229" s="155">
        <v>0</v>
      </c>
      <c r="T229" s="155">
        <v>0</v>
      </c>
      <c r="U229" s="155">
        <v>0</v>
      </c>
      <c r="V229" s="155">
        <v>0</v>
      </c>
      <c r="W229" s="155">
        <v>0</v>
      </c>
      <c r="X229" s="155">
        <v>0</v>
      </c>
      <c r="Y229" s="155">
        <v>0</v>
      </c>
      <c r="Z229" s="155">
        <v>0</v>
      </c>
      <c r="AA229" s="155">
        <v>0</v>
      </c>
      <c r="AB229" s="155">
        <v>0</v>
      </c>
      <c r="AC229" s="155">
        <v>0</v>
      </c>
      <c r="AD229" s="155">
        <v>0</v>
      </c>
      <c r="AE229" s="155">
        <v>0</v>
      </c>
      <c r="AF229" s="155">
        <v>0</v>
      </c>
      <c r="AG229" s="155">
        <v>0</v>
      </c>
      <c r="AH229" s="155">
        <v>0</v>
      </c>
      <c r="AI229" s="155">
        <v>0</v>
      </c>
      <c r="AJ229" s="155">
        <v>0</v>
      </c>
      <c r="AK229" s="155">
        <v>0</v>
      </c>
      <c r="AL229" s="155">
        <v>0</v>
      </c>
      <c r="AM229" s="155">
        <v>0</v>
      </c>
      <c r="AN229" s="155">
        <v>0</v>
      </c>
      <c r="AO229" s="155">
        <v>0</v>
      </c>
      <c r="AP229" s="155">
        <v>0</v>
      </c>
    </row>
    <row r="230" spans="1:42" ht="15.6" x14ac:dyDescent="0.3">
      <c r="A230" s="180" t="s">
        <v>510</v>
      </c>
      <c r="B230" s="179">
        <v>3</v>
      </c>
      <c r="C230" s="155">
        <v>0</v>
      </c>
      <c r="D230" s="155">
        <v>0</v>
      </c>
      <c r="E230" s="155">
        <v>0</v>
      </c>
      <c r="F230" s="155">
        <v>0</v>
      </c>
      <c r="G230" s="155">
        <v>0</v>
      </c>
      <c r="H230" s="155">
        <v>0</v>
      </c>
      <c r="I230" s="155">
        <v>0</v>
      </c>
      <c r="J230" s="155">
        <v>0</v>
      </c>
      <c r="K230" s="155">
        <v>0</v>
      </c>
      <c r="L230" s="155">
        <v>0</v>
      </c>
      <c r="M230" s="155">
        <v>0</v>
      </c>
      <c r="N230" s="155">
        <v>0</v>
      </c>
      <c r="O230" s="155">
        <v>0</v>
      </c>
      <c r="P230" s="155">
        <v>0</v>
      </c>
      <c r="Q230" s="155">
        <v>0</v>
      </c>
      <c r="R230" s="155">
        <v>0</v>
      </c>
      <c r="S230" s="155">
        <v>2</v>
      </c>
      <c r="T230" s="155">
        <v>0</v>
      </c>
      <c r="U230" s="155">
        <v>0</v>
      </c>
      <c r="V230" s="155">
        <v>0</v>
      </c>
      <c r="W230" s="155">
        <v>0</v>
      </c>
      <c r="X230" s="155">
        <v>0</v>
      </c>
      <c r="Y230" s="155">
        <v>0</v>
      </c>
      <c r="Z230" s="155">
        <v>0</v>
      </c>
      <c r="AA230" s="155">
        <v>0</v>
      </c>
      <c r="AB230" s="155">
        <v>0</v>
      </c>
      <c r="AC230" s="155">
        <v>0</v>
      </c>
      <c r="AD230" s="155">
        <v>0</v>
      </c>
      <c r="AE230" s="155">
        <v>0</v>
      </c>
      <c r="AF230" s="155">
        <v>0</v>
      </c>
      <c r="AG230" s="155">
        <v>1</v>
      </c>
      <c r="AH230" s="155">
        <v>0</v>
      </c>
      <c r="AI230" s="155">
        <v>0</v>
      </c>
      <c r="AJ230" s="155">
        <v>0</v>
      </c>
      <c r="AK230" s="155">
        <v>0</v>
      </c>
      <c r="AL230" s="155">
        <v>0</v>
      </c>
      <c r="AM230" s="155">
        <v>0</v>
      </c>
      <c r="AN230" s="155">
        <v>0</v>
      </c>
      <c r="AO230" s="155">
        <v>0</v>
      </c>
      <c r="AP230" s="155">
        <v>0</v>
      </c>
    </row>
    <row r="231" spans="1:42" ht="15.6" x14ac:dyDescent="0.3">
      <c r="A231" s="180" t="s">
        <v>523</v>
      </c>
      <c r="B231" s="179">
        <v>0</v>
      </c>
      <c r="C231" s="155">
        <v>0</v>
      </c>
      <c r="D231" s="155">
        <v>0</v>
      </c>
      <c r="E231" s="155">
        <v>0</v>
      </c>
      <c r="F231" s="155">
        <v>0</v>
      </c>
      <c r="G231" s="155">
        <v>0</v>
      </c>
      <c r="H231" s="155">
        <v>0</v>
      </c>
      <c r="I231" s="155">
        <v>0</v>
      </c>
      <c r="J231" s="155">
        <v>0</v>
      </c>
      <c r="K231" s="155">
        <v>0</v>
      </c>
      <c r="L231" s="155">
        <v>0</v>
      </c>
      <c r="M231" s="155">
        <v>0</v>
      </c>
      <c r="N231" s="155">
        <v>0</v>
      </c>
      <c r="O231" s="155">
        <v>0</v>
      </c>
      <c r="P231" s="155">
        <v>0</v>
      </c>
      <c r="Q231" s="155">
        <v>0</v>
      </c>
      <c r="R231" s="155">
        <v>0</v>
      </c>
      <c r="S231" s="155">
        <v>0</v>
      </c>
      <c r="T231" s="155">
        <v>0</v>
      </c>
      <c r="U231" s="155">
        <v>0</v>
      </c>
      <c r="V231" s="155">
        <v>0</v>
      </c>
      <c r="W231" s="155">
        <v>0</v>
      </c>
      <c r="X231" s="155">
        <v>0</v>
      </c>
      <c r="Y231" s="155">
        <v>0</v>
      </c>
      <c r="Z231" s="155">
        <v>0</v>
      </c>
      <c r="AA231" s="155">
        <v>0</v>
      </c>
      <c r="AB231" s="155">
        <v>0</v>
      </c>
      <c r="AC231" s="155">
        <v>0</v>
      </c>
      <c r="AD231" s="155">
        <v>0</v>
      </c>
      <c r="AE231" s="155">
        <v>0</v>
      </c>
      <c r="AF231" s="155">
        <v>0</v>
      </c>
      <c r="AG231" s="155">
        <v>0</v>
      </c>
      <c r="AH231" s="155">
        <v>0</v>
      </c>
      <c r="AI231" s="155">
        <v>0</v>
      </c>
      <c r="AJ231" s="155">
        <v>0</v>
      </c>
      <c r="AK231" s="155">
        <v>0</v>
      </c>
      <c r="AL231" s="155">
        <v>0</v>
      </c>
      <c r="AM231" s="155">
        <v>0</v>
      </c>
      <c r="AN231" s="155">
        <v>0</v>
      </c>
      <c r="AO231" s="155">
        <v>0</v>
      </c>
      <c r="AP231" s="155">
        <v>0</v>
      </c>
    </row>
    <row r="232" spans="1:42" ht="15.6" x14ac:dyDescent="0.3">
      <c r="A232" s="180" t="s">
        <v>752</v>
      </c>
      <c r="B232" s="179">
        <v>0</v>
      </c>
      <c r="C232" s="155">
        <v>0</v>
      </c>
      <c r="D232" s="155">
        <v>0</v>
      </c>
      <c r="E232" s="155">
        <v>0</v>
      </c>
      <c r="F232" s="155">
        <v>0</v>
      </c>
      <c r="G232" s="155">
        <v>0</v>
      </c>
      <c r="H232" s="155">
        <v>0</v>
      </c>
      <c r="I232" s="155">
        <v>0</v>
      </c>
      <c r="J232" s="155">
        <v>0</v>
      </c>
      <c r="K232" s="155">
        <v>0</v>
      </c>
      <c r="L232" s="155">
        <v>0</v>
      </c>
      <c r="M232" s="155">
        <v>0</v>
      </c>
      <c r="N232" s="155">
        <v>0</v>
      </c>
      <c r="O232" s="155">
        <v>0</v>
      </c>
      <c r="P232" s="155">
        <v>0</v>
      </c>
      <c r="Q232" s="155">
        <v>0</v>
      </c>
      <c r="R232" s="155">
        <v>0</v>
      </c>
      <c r="S232" s="155">
        <v>0</v>
      </c>
      <c r="T232" s="155">
        <v>0</v>
      </c>
      <c r="U232" s="155">
        <v>0</v>
      </c>
      <c r="V232" s="155">
        <v>0</v>
      </c>
      <c r="W232" s="155">
        <v>0</v>
      </c>
      <c r="X232" s="155">
        <v>0</v>
      </c>
      <c r="Y232" s="155">
        <v>0</v>
      </c>
      <c r="Z232" s="155">
        <v>0</v>
      </c>
      <c r="AA232" s="155">
        <v>0</v>
      </c>
      <c r="AB232" s="155">
        <v>0</v>
      </c>
      <c r="AC232" s="155">
        <v>0</v>
      </c>
      <c r="AD232" s="155">
        <v>0</v>
      </c>
      <c r="AE232" s="155">
        <v>0</v>
      </c>
      <c r="AF232" s="155">
        <v>0</v>
      </c>
      <c r="AG232" s="155">
        <v>0</v>
      </c>
      <c r="AH232" s="155">
        <v>0</v>
      </c>
      <c r="AI232" s="155">
        <v>0</v>
      </c>
      <c r="AJ232" s="155">
        <v>0</v>
      </c>
      <c r="AK232" s="155">
        <v>0</v>
      </c>
      <c r="AL232" s="155">
        <v>0</v>
      </c>
      <c r="AM232" s="155">
        <v>0</v>
      </c>
      <c r="AN232" s="155">
        <v>0</v>
      </c>
      <c r="AO232" s="155">
        <v>0</v>
      </c>
      <c r="AP232" s="155">
        <v>0</v>
      </c>
    </row>
    <row r="233" spans="1:42" ht="15.6" x14ac:dyDescent="0.3">
      <c r="A233" s="180" t="s">
        <v>520</v>
      </c>
      <c r="B233" s="179">
        <v>1</v>
      </c>
      <c r="C233" s="155">
        <v>0</v>
      </c>
      <c r="D233" s="155">
        <v>0</v>
      </c>
      <c r="E233" s="155">
        <v>0</v>
      </c>
      <c r="F233" s="155">
        <v>0</v>
      </c>
      <c r="G233" s="155">
        <v>0</v>
      </c>
      <c r="H233" s="155">
        <v>0</v>
      </c>
      <c r="I233" s="155">
        <v>0</v>
      </c>
      <c r="J233" s="155">
        <v>0</v>
      </c>
      <c r="K233" s="155">
        <v>0</v>
      </c>
      <c r="L233" s="155">
        <v>0</v>
      </c>
      <c r="M233" s="155">
        <v>0</v>
      </c>
      <c r="N233" s="155">
        <v>0</v>
      </c>
      <c r="O233" s="155">
        <v>0</v>
      </c>
      <c r="P233" s="155">
        <v>0</v>
      </c>
      <c r="Q233" s="155">
        <v>0</v>
      </c>
      <c r="R233" s="155">
        <v>0</v>
      </c>
      <c r="S233" s="155">
        <v>1</v>
      </c>
      <c r="T233" s="155">
        <v>0</v>
      </c>
      <c r="U233" s="155">
        <v>0</v>
      </c>
      <c r="V233" s="155">
        <v>0</v>
      </c>
      <c r="W233" s="155">
        <v>0</v>
      </c>
      <c r="X233" s="155">
        <v>0</v>
      </c>
      <c r="Y233" s="155">
        <v>0</v>
      </c>
      <c r="Z233" s="155">
        <v>0</v>
      </c>
      <c r="AA233" s="155">
        <v>0</v>
      </c>
      <c r="AB233" s="155">
        <v>0</v>
      </c>
      <c r="AC233" s="155">
        <v>0</v>
      </c>
      <c r="AD233" s="155">
        <v>0</v>
      </c>
      <c r="AE233" s="155">
        <v>0</v>
      </c>
      <c r="AF233" s="155">
        <v>0</v>
      </c>
      <c r="AG233" s="155">
        <v>0</v>
      </c>
      <c r="AH233" s="155">
        <v>0</v>
      </c>
      <c r="AI233" s="155">
        <v>0</v>
      </c>
      <c r="AJ233" s="155">
        <v>0</v>
      </c>
      <c r="AK233" s="155">
        <v>0</v>
      </c>
      <c r="AL233" s="155">
        <v>0</v>
      </c>
      <c r="AM233" s="155">
        <v>0</v>
      </c>
      <c r="AN233" s="155">
        <v>0</v>
      </c>
      <c r="AO233" s="155">
        <v>0</v>
      </c>
      <c r="AP233" s="155">
        <v>0</v>
      </c>
    </row>
    <row r="234" spans="1:42" ht="15.6" x14ac:dyDescent="0.3">
      <c r="A234" s="180" t="s">
        <v>621</v>
      </c>
      <c r="B234" s="179">
        <v>2</v>
      </c>
      <c r="C234" s="155">
        <v>0</v>
      </c>
      <c r="D234" s="155">
        <v>0</v>
      </c>
      <c r="E234" s="155">
        <v>0</v>
      </c>
      <c r="F234" s="155">
        <v>0</v>
      </c>
      <c r="G234" s="155">
        <v>0</v>
      </c>
      <c r="H234" s="155">
        <v>0</v>
      </c>
      <c r="I234" s="155">
        <v>0</v>
      </c>
      <c r="J234" s="155">
        <v>0</v>
      </c>
      <c r="K234" s="155">
        <v>0</v>
      </c>
      <c r="L234" s="155">
        <v>0</v>
      </c>
      <c r="M234" s="155">
        <v>0</v>
      </c>
      <c r="N234" s="155">
        <v>0</v>
      </c>
      <c r="O234" s="155">
        <v>0</v>
      </c>
      <c r="P234" s="155">
        <v>0</v>
      </c>
      <c r="Q234" s="155">
        <v>0</v>
      </c>
      <c r="R234" s="155">
        <v>0</v>
      </c>
      <c r="S234" s="155">
        <v>1</v>
      </c>
      <c r="T234" s="155">
        <v>0</v>
      </c>
      <c r="U234" s="155">
        <v>0</v>
      </c>
      <c r="V234" s="155">
        <v>0</v>
      </c>
      <c r="W234" s="155">
        <v>0</v>
      </c>
      <c r="X234" s="155">
        <v>0</v>
      </c>
      <c r="Y234" s="155">
        <v>0</v>
      </c>
      <c r="Z234" s="155">
        <v>0</v>
      </c>
      <c r="AA234" s="155">
        <v>0</v>
      </c>
      <c r="AB234" s="155">
        <v>0</v>
      </c>
      <c r="AC234" s="155">
        <v>0</v>
      </c>
      <c r="AD234" s="155">
        <v>0</v>
      </c>
      <c r="AE234" s="155">
        <v>0</v>
      </c>
      <c r="AF234" s="155">
        <v>0</v>
      </c>
      <c r="AG234" s="155">
        <v>0</v>
      </c>
      <c r="AH234" s="155">
        <v>0</v>
      </c>
      <c r="AI234" s="155">
        <v>0</v>
      </c>
      <c r="AJ234" s="155">
        <v>1</v>
      </c>
      <c r="AK234" s="155">
        <v>0</v>
      </c>
      <c r="AL234" s="155">
        <v>0</v>
      </c>
      <c r="AM234" s="155">
        <v>0</v>
      </c>
      <c r="AN234" s="155">
        <v>0</v>
      </c>
      <c r="AO234" s="155">
        <v>0</v>
      </c>
      <c r="AP234" s="155">
        <v>0</v>
      </c>
    </row>
    <row r="235" spans="1:42" ht="15.6" x14ac:dyDescent="0.3">
      <c r="A235" s="180" t="s">
        <v>501</v>
      </c>
      <c r="B235" s="179">
        <v>20</v>
      </c>
      <c r="C235" s="155">
        <v>0</v>
      </c>
      <c r="D235" s="155">
        <v>0</v>
      </c>
      <c r="E235" s="155">
        <v>0</v>
      </c>
      <c r="F235" s="155">
        <v>0</v>
      </c>
      <c r="G235" s="155">
        <v>0</v>
      </c>
      <c r="H235" s="155">
        <v>0</v>
      </c>
      <c r="I235" s="155">
        <v>0</v>
      </c>
      <c r="J235" s="155">
        <v>0</v>
      </c>
      <c r="K235" s="155">
        <v>0</v>
      </c>
      <c r="L235" s="155">
        <v>0</v>
      </c>
      <c r="M235" s="155">
        <v>0</v>
      </c>
      <c r="N235" s="155">
        <v>0</v>
      </c>
      <c r="O235" s="155">
        <v>0</v>
      </c>
      <c r="P235" s="155">
        <v>0</v>
      </c>
      <c r="Q235" s="155">
        <v>1</v>
      </c>
      <c r="R235" s="155">
        <v>0</v>
      </c>
      <c r="S235" s="155">
        <v>7</v>
      </c>
      <c r="T235" s="155">
        <v>3</v>
      </c>
      <c r="U235" s="155">
        <v>0</v>
      </c>
      <c r="V235" s="155">
        <v>0</v>
      </c>
      <c r="W235" s="155">
        <v>0</v>
      </c>
      <c r="X235" s="155">
        <v>0</v>
      </c>
      <c r="Y235" s="155">
        <v>0</v>
      </c>
      <c r="Z235" s="155">
        <v>0</v>
      </c>
      <c r="AA235" s="155">
        <v>0</v>
      </c>
      <c r="AB235" s="155">
        <v>0</v>
      </c>
      <c r="AC235" s="155">
        <v>8</v>
      </c>
      <c r="AD235" s="155">
        <v>0</v>
      </c>
      <c r="AE235" s="155">
        <v>0</v>
      </c>
      <c r="AF235" s="155">
        <v>0</v>
      </c>
      <c r="AG235" s="155">
        <v>0</v>
      </c>
      <c r="AH235" s="155">
        <v>0</v>
      </c>
      <c r="AI235" s="155">
        <v>0</v>
      </c>
      <c r="AJ235" s="155">
        <v>1</v>
      </c>
      <c r="AK235" s="155">
        <v>0</v>
      </c>
      <c r="AL235" s="155">
        <v>0</v>
      </c>
      <c r="AM235" s="155">
        <v>0</v>
      </c>
      <c r="AN235" s="155">
        <v>0</v>
      </c>
      <c r="AO235" s="155">
        <v>0</v>
      </c>
      <c r="AP235" s="155">
        <v>0</v>
      </c>
    </row>
    <row r="236" spans="1:42" ht="15.6" x14ac:dyDescent="0.3">
      <c r="A236" s="180" t="s">
        <v>593</v>
      </c>
      <c r="B236" s="179">
        <v>1</v>
      </c>
      <c r="C236" s="155">
        <v>0</v>
      </c>
      <c r="D236" s="155">
        <v>0</v>
      </c>
      <c r="E236" s="155">
        <v>0</v>
      </c>
      <c r="F236" s="155">
        <v>0</v>
      </c>
      <c r="G236" s="155">
        <v>0</v>
      </c>
      <c r="H236" s="155">
        <v>0</v>
      </c>
      <c r="I236" s="155">
        <v>0</v>
      </c>
      <c r="J236" s="155">
        <v>0</v>
      </c>
      <c r="K236" s="155">
        <v>0</v>
      </c>
      <c r="L236" s="155">
        <v>0</v>
      </c>
      <c r="M236" s="155">
        <v>0</v>
      </c>
      <c r="N236" s="155">
        <v>0</v>
      </c>
      <c r="O236" s="155">
        <v>0</v>
      </c>
      <c r="P236" s="155">
        <v>0</v>
      </c>
      <c r="Q236" s="155">
        <v>0</v>
      </c>
      <c r="R236" s="155">
        <v>0</v>
      </c>
      <c r="S236" s="155">
        <v>0</v>
      </c>
      <c r="T236" s="155">
        <v>0</v>
      </c>
      <c r="U236" s="155">
        <v>0</v>
      </c>
      <c r="V236" s="155">
        <v>0</v>
      </c>
      <c r="W236" s="155">
        <v>0</v>
      </c>
      <c r="X236" s="155">
        <v>0</v>
      </c>
      <c r="Y236" s="155">
        <v>0</v>
      </c>
      <c r="Z236" s="155">
        <v>0</v>
      </c>
      <c r="AA236" s="155">
        <v>0</v>
      </c>
      <c r="AB236" s="155">
        <v>0</v>
      </c>
      <c r="AC236" s="155">
        <v>0</v>
      </c>
      <c r="AD236" s="155">
        <v>0</v>
      </c>
      <c r="AE236" s="155">
        <v>0</v>
      </c>
      <c r="AF236" s="155">
        <v>0</v>
      </c>
      <c r="AG236" s="155">
        <v>1</v>
      </c>
      <c r="AH236" s="155">
        <v>0</v>
      </c>
      <c r="AI236" s="155">
        <v>0</v>
      </c>
      <c r="AJ236" s="155">
        <v>0</v>
      </c>
      <c r="AK236" s="155">
        <v>0</v>
      </c>
      <c r="AL236" s="155">
        <v>0</v>
      </c>
      <c r="AM236" s="155">
        <v>0</v>
      </c>
      <c r="AN236" s="155">
        <v>0</v>
      </c>
      <c r="AO236" s="155">
        <v>0</v>
      </c>
      <c r="AP236" s="155">
        <v>0</v>
      </c>
    </row>
    <row r="237" spans="1:42" ht="15.6" x14ac:dyDescent="0.3">
      <c r="A237" s="180" t="s">
        <v>827</v>
      </c>
      <c r="B237" s="179">
        <v>0</v>
      </c>
      <c r="C237" s="155">
        <v>0</v>
      </c>
      <c r="D237" s="155">
        <v>0</v>
      </c>
      <c r="E237" s="155">
        <v>0</v>
      </c>
      <c r="F237" s="155">
        <v>0</v>
      </c>
      <c r="G237" s="155">
        <v>0</v>
      </c>
      <c r="H237" s="155">
        <v>0</v>
      </c>
      <c r="I237" s="155">
        <v>0</v>
      </c>
      <c r="J237" s="155">
        <v>0</v>
      </c>
      <c r="K237" s="155">
        <v>0</v>
      </c>
      <c r="L237" s="155">
        <v>0</v>
      </c>
      <c r="M237" s="155">
        <v>0</v>
      </c>
      <c r="N237" s="155">
        <v>0</v>
      </c>
      <c r="O237" s="155">
        <v>0</v>
      </c>
      <c r="P237" s="155">
        <v>0</v>
      </c>
      <c r="Q237" s="155">
        <v>0</v>
      </c>
      <c r="R237" s="155">
        <v>0</v>
      </c>
      <c r="S237" s="155">
        <v>0</v>
      </c>
      <c r="T237" s="155">
        <v>0</v>
      </c>
      <c r="U237" s="155">
        <v>0</v>
      </c>
      <c r="V237" s="155">
        <v>0</v>
      </c>
      <c r="W237" s="155">
        <v>0</v>
      </c>
      <c r="X237" s="155">
        <v>0</v>
      </c>
      <c r="Y237" s="155">
        <v>0</v>
      </c>
      <c r="Z237" s="155">
        <v>0</v>
      </c>
      <c r="AA237" s="155">
        <v>0</v>
      </c>
      <c r="AB237" s="155">
        <v>0</v>
      </c>
      <c r="AC237" s="155">
        <v>0</v>
      </c>
      <c r="AD237" s="155">
        <v>0</v>
      </c>
      <c r="AE237" s="155">
        <v>0</v>
      </c>
      <c r="AF237" s="155">
        <v>0</v>
      </c>
      <c r="AG237" s="155">
        <v>0</v>
      </c>
      <c r="AH237" s="155">
        <v>0</v>
      </c>
      <c r="AI237" s="155">
        <v>0</v>
      </c>
      <c r="AJ237" s="155">
        <v>0</v>
      </c>
      <c r="AK237" s="155">
        <v>0</v>
      </c>
      <c r="AL237" s="155">
        <v>0</v>
      </c>
      <c r="AM237" s="155">
        <v>0</v>
      </c>
      <c r="AN237" s="155">
        <v>0</v>
      </c>
      <c r="AO237" s="155">
        <v>0</v>
      </c>
      <c r="AP237" s="155">
        <v>0</v>
      </c>
    </row>
    <row r="238" spans="1:42" ht="15.6" x14ac:dyDescent="0.3">
      <c r="A238" s="180" t="s">
        <v>753</v>
      </c>
      <c r="B238" s="179">
        <v>9</v>
      </c>
      <c r="C238" s="155">
        <v>0</v>
      </c>
      <c r="D238" s="155">
        <v>0</v>
      </c>
      <c r="E238" s="155">
        <v>0</v>
      </c>
      <c r="F238" s="155">
        <v>0</v>
      </c>
      <c r="G238" s="155">
        <v>0</v>
      </c>
      <c r="H238" s="155">
        <v>0</v>
      </c>
      <c r="I238" s="155">
        <v>0</v>
      </c>
      <c r="J238" s="155">
        <v>0</v>
      </c>
      <c r="K238" s="155">
        <v>0</v>
      </c>
      <c r="L238" s="155">
        <v>0</v>
      </c>
      <c r="M238" s="155">
        <v>0</v>
      </c>
      <c r="N238" s="155">
        <v>0</v>
      </c>
      <c r="O238" s="155">
        <v>0</v>
      </c>
      <c r="P238" s="155">
        <v>0</v>
      </c>
      <c r="Q238" s="155">
        <v>0</v>
      </c>
      <c r="R238" s="155">
        <v>0</v>
      </c>
      <c r="S238" s="155">
        <v>4</v>
      </c>
      <c r="T238" s="155">
        <v>0</v>
      </c>
      <c r="U238" s="155">
        <v>0</v>
      </c>
      <c r="V238" s="155">
        <v>0</v>
      </c>
      <c r="W238" s="155">
        <v>0</v>
      </c>
      <c r="X238" s="155">
        <v>0</v>
      </c>
      <c r="Y238" s="155">
        <v>0</v>
      </c>
      <c r="Z238" s="155">
        <v>0</v>
      </c>
      <c r="AA238" s="155">
        <v>0</v>
      </c>
      <c r="AB238" s="155">
        <v>0</v>
      </c>
      <c r="AC238" s="155">
        <v>2</v>
      </c>
      <c r="AD238" s="155">
        <v>0</v>
      </c>
      <c r="AE238" s="155">
        <v>0</v>
      </c>
      <c r="AF238" s="155">
        <v>0</v>
      </c>
      <c r="AG238" s="155">
        <v>3</v>
      </c>
      <c r="AH238" s="155">
        <v>0</v>
      </c>
      <c r="AI238" s="155">
        <v>0</v>
      </c>
      <c r="AJ238" s="155">
        <v>0</v>
      </c>
      <c r="AK238" s="155">
        <v>0</v>
      </c>
      <c r="AL238" s="155">
        <v>0</v>
      </c>
      <c r="AM238" s="155">
        <v>0</v>
      </c>
      <c r="AN238" s="155">
        <v>0</v>
      </c>
      <c r="AO238" s="155">
        <v>0</v>
      </c>
      <c r="AP238" s="155">
        <v>0</v>
      </c>
    </row>
    <row r="239" spans="1:42" ht="15.6" x14ac:dyDescent="0.3">
      <c r="A239" s="180" t="s">
        <v>754</v>
      </c>
      <c r="B239" s="179">
        <v>0</v>
      </c>
      <c r="C239" s="155">
        <v>0</v>
      </c>
      <c r="D239" s="155">
        <v>0</v>
      </c>
      <c r="E239" s="155">
        <v>0</v>
      </c>
      <c r="F239" s="155">
        <v>0</v>
      </c>
      <c r="G239" s="155">
        <v>0</v>
      </c>
      <c r="H239" s="155">
        <v>0</v>
      </c>
      <c r="I239" s="155">
        <v>0</v>
      </c>
      <c r="J239" s="155">
        <v>0</v>
      </c>
      <c r="K239" s="155">
        <v>0</v>
      </c>
      <c r="L239" s="155">
        <v>0</v>
      </c>
      <c r="M239" s="155">
        <v>0</v>
      </c>
      <c r="N239" s="155">
        <v>0</v>
      </c>
      <c r="O239" s="155">
        <v>0</v>
      </c>
      <c r="P239" s="155">
        <v>0</v>
      </c>
      <c r="Q239" s="155">
        <v>0</v>
      </c>
      <c r="R239" s="155">
        <v>0</v>
      </c>
      <c r="S239" s="155">
        <v>0</v>
      </c>
      <c r="T239" s="155">
        <v>0</v>
      </c>
      <c r="U239" s="155">
        <v>0</v>
      </c>
      <c r="V239" s="155">
        <v>0</v>
      </c>
      <c r="W239" s="155">
        <v>0</v>
      </c>
      <c r="X239" s="155">
        <v>0</v>
      </c>
      <c r="Y239" s="155">
        <v>0</v>
      </c>
      <c r="Z239" s="155">
        <v>0</v>
      </c>
      <c r="AA239" s="155">
        <v>0</v>
      </c>
      <c r="AB239" s="155">
        <v>0</v>
      </c>
      <c r="AC239" s="155">
        <v>0</v>
      </c>
      <c r="AD239" s="155">
        <v>0</v>
      </c>
      <c r="AE239" s="155">
        <v>0</v>
      </c>
      <c r="AF239" s="155">
        <v>0</v>
      </c>
      <c r="AG239" s="155">
        <v>0</v>
      </c>
      <c r="AH239" s="155">
        <v>0</v>
      </c>
      <c r="AI239" s="155">
        <v>0</v>
      </c>
      <c r="AJ239" s="155">
        <v>0</v>
      </c>
      <c r="AK239" s="155">
        <v>0</v>
      </c>
      <c r="AL239" s="155">
        <v>0</v>
      </c>
      <c r="AM239" s="155">
        <v>0</v>
      </c>
      <c r="AN239" s="155">
        <v>0</v>
      </c>
      <c r="AO239" s="155">
        <v>0</v>
      </c>
      <c r="AP239" s="155">
        <v>0</v>
      </c>
    </row>
    <row r="240" spans="1:42" ht="15.6" x14ac:dyDescent="0.3">
      <c r="A240" s="180" t="s">
        <v>495</v>
      </c>
      <c r="B240" s="179">
        <v>25</v>
      </c>
      <c r="C240" s="155">
        <v>0</v>
      </c>
      <c r="D240" s="155">
        <v>0</v>
      </c>
      <c r="E240" s="155">
        <v>0</v>
      </c>
      <c r="F240" s="155">
        <v>0</v>
      </c>
      <c r="G240" s="155">
        <v>0</v>
      </c>
      <c r="H240" s="155">
        <v>5</v>
      </c>
      <c r="I240" s="155">
        <v>0</v>
      </c>
      <c r="J240" s="155">
        <v>0</v>
      </c>
      <c r="K240" s="155">
        <v>0</v>
      </c>
      <c r="L240" s="155">
        <v>0</v>
      </c>
      <c r="M240" s="155">
        <v>0</v>
      </c>
      <c r="N240" s="155">
        <v>0</v>
      </c>
      <c r="O240" s="155">
        <v>0</v>
      </c>
      <c r="P240" s="155">
        <v>0</v>
      </c>
      <c r="Q240" s="155">
        <v>0</v>
      </c>
      <c r="R240" s="155">
        <v>0</v>
      </c>
      <c r="S240" s="155">
        <v>12</v>
      </c>
      <c r="T240" s="155">
        <v>0</v>
      </c>
      <c r="U240" s="155">
        <v>0</v>
      </c>
      <c r="V240" s="155">
        <v>0</v>
      </c>
      <c r="W240" s="155">
        <v>0</v>
      </c>
      <c r="X240" s="155">
        <v>0</v>
      </c>
      <c r="Y240" s="155">
        <v>0</v>
      </c>
      <c r="Z240" s="155">
        <v>0</v>
      </c>
      <c r="AA240" s="155">
        <v>0</v>
      </c>
      <c r="AB240" s="155">
        <v>0</v>
      </c>
      <c r="AC240" s="155">
        <v>5</v>
      </c>
      <c r="AD240" s="155">
        <v>0</v>
      </c>
      <c r="AE240" s="155">
        <v>0</v>
      </c>
      <c r="AF240" s="155">
        <v>0</v>
      </c>
      <c r="AG240" s="155">
        <v>3</v>
      </c>
      <c r="AH240" s="155">
        <v>0</v>
      </c>
      <c r="AI240" s="155">
        <v>0</v>
      </c>
      <c r="AJ240" s="155">
        <v>0</v>
      </c>
      <c r="AK240" s="155">
        <v>0</v>
      </c>
      <c r="AL240" s="155">
        <v>0</v>
      </c>
      <c r="AM240" s="155">
        <v>0</v>
      </c>
      <c r="AN240" s="155">
        <v>0</v>
      </c>
      <c r="AO240" s="155">
        <v>0</v>
      </c>
      <c r="AP240" s="155">
        <v>0</v>
      </c>
    </row>
    <row r="241" spans="1:42" ht="15.6" x14ac:dyDescent="0.3">
      <c r="A241" s="180" t="s">
        <v>755</v>
      </c>
      <c r="B241" s="179">
        <v>29</v>
      </c>
      <c r="C241" s="155">
        <v>0</v>
      </c>
      <c r="D241" s="155">
        <v>0</v>
      </c>
      <c r="E241" s="155">
        <v>0</v>
      </c>
      <c r="F241" s="155">
        <v>0</v>
      </c>
      <c r="G241" s="155">
        <v>0</v>
      </c>
      <c r="H241" s="155">
        <v>6</v>
      </c>
      <c r="I241" s="155">
        <v>0</v>
      </c>
      <c r="J241" s="155">
        <v>0</v>
      </c>
      <c r="K241" s="155">
        <v>0</v>
      </c>
      <c r="L241" s="155">
        <v>0</v>
      </c>
      <c r="M241" s="155">
        <v>0</v>
      </c>
      <c r="N241" s="155">
        <v>0</v>
      </c>
      <c r="O241" s="155">
        <v>0</v>
      </c>
      <c r="P241" s="155">
        <v>0</v>
      </c>
      <c r="Q241" s="155">
        <v>0</v>
      </c>
      <c r="R241" s="155">
        <v>0</v>
      </c>
      <c r="S241" s="155">
        <v>12</v>
      </c>
      <c r="T241" s="155">
        <v>0</v>
      </c>
      <c r="U241" s="155">
        <v>0</v>
      </c>
      <c r="V241" s="155">
        <v>0</v>
      </c>
      <c r="W241" s="155">
        <v>1</v>
      </c>
      <c r="X241" s="155">
        <v>0</v>
      </c>
      <c r="Y241" s="155">
        <v>0</v>
      </c>
      <c r="Z241" s="155">
        <v>0</v>
      </c>
      <c r="AA241" s="155">
        <v>0</v>
      </c>
      <c r="AB241" s="155">
        <v>0</v>
      </c>
      <c r="AC241" s="155">
        <v>0</v>
      </c>
      <c r="AD241" s="155">
        <v>0</v>
      </c>
      <c r="AE241" s="155">
        <v>0</v>
      </c>
      <c r="AF241" s="155">
        <v>0</v>
      </c>
      <c r="AG241" s="155">
        <v>2</v>
      </c>
      <c r="AH241" s="155">
        <v>2</v>
      </c>
      <c r="AI241" s="155">
        <v>0</v>
      </c>
      <c r="AJ241" s="155">
        <v>0</v>
      </c>
      <c r="AK241" s="155">
        <v>0</v>
      </c>
      <c r="AL241" s="155">
        <v>0</v>
      </c>
      <c r="AM241" s="155">
        <v>2</v>
      </c>
      <c r="AN241" s="155">
        <v>0</v>
      </c>
      <c r="AO241" s="155">
        <v>0</v>
      </c>
      <c r="AP241" s="155">
        <v>4</v>
      </c>
    </row>
    <row r="242" spans="1:42" ht="15.6" x14ac:dyDescent="0.3">
      <c r="A242" s="180" t="s">
        <v>563</v>
      </c>
      <c r="B242" s="179">
        <v>0</v>
      </c>
      <c r="C242" s="155">
        <v>0</v>
      </c>
      <c r="D242" s="155">
        <v>0</v>
      </c>
      <c r="E242" s="155">
        <v>0</v>
      </c>
      <c r="F242" s="155">
        <v>0</v>
      </c>
      <c r="G242" s="155">
        <v>0</v>
      </c>
      <c r="H242" s="155">
        <v>0</v>
      </c>
      <c r="I242" s="155">
        <v>0</v>
      </c>
      <c r="J242" s="155">
        <v>0</v>
      </c>
      <c r="K242" s="155">
        <v>0</v>
      </c>
      <c r="L242" s="155">
        <v>0</v>
      </c>
      <c r="M242" s="155">
        <v>0</v>
      </c>
      <c r="N242" s="155">
        <v>0</v>
      </c>
      <c r="O242" s="155">
        <v>0</v>
      </c>
      <c r="P242" s="155">
        <v>0</v>
      </c>
      <c r="Q242" s="155">
        <v>0</v>
      </c>
      <c r="R242" s="155">
        <v>0</v>
      </c>
      <c r="S242" s="155">
        <v>0</v>
      </c>
      <c r="T242" s="155">
        <v>0</v>
      </c>
      <c r="U242" s="155">
        <v>0</v>
      </c>
      <c r="V242" s="155">
        <v>0</v>
      </c>
      <c r="W242" s="155">
        <v>0</v>
      </c>
      <c r="X242" s="155">
        <v>0</v>
      </c>
      <c r="Y242" s="155">
        <v>0</v>
      </c>
      <c r="Z242" s="155">
        <v>0</v>
      </c>
      <c r="AA242" s="155">
        <v>0</v>
      </c>
      <c r="AB242" s="155">
        <v>0</v>
      </c>
      <c r="AC242" s="155">
        <v>0</v>
      </c>
      <c r="AD242" s="155">
        <v>0</v>
      </c>
      <c r="AE242" s="155">
        <v>0</v>
      </c>
      <c r="AF242" s="155">
        <v>0</v>
      </c>
      <c r="AG242" s="155">
        <v>0</v>
      </c>
      <c r="AH242" s="155">
        <v>0</v>
      </c>
      <c r="AI242" s="155">
        <v>0</v>
      </c>
      <c r="AJ242" s="155">
        <v>0</v>
      </c>
      <c r="AK242" s="155">
        <v>0</v>
      </c>
      <c r="AL242" s="155">
        <v>0</v>
      </c>
      <c r="AM242" s="155">
        <v>0</v>
      </c>
      <c r="AN242" s="155">
        <v>0</v>
      </c>
      <c r="AO242" s="155">
        <v>0</v>
      </c>
      <c r="AP242" s="155">
        <v>0</v>
      </c>
    </row>
    <row r="243" spans="1:42" ht="15.6" x14ac:dyDescent="0.3">
      <c r="A243" s="180" t="s">
        <v>756</v>
      </c>
      <c r="B243" s="179">
        <v>0</v>
      </c>
      <c r="C243" s="155">
        <v>0</v>
      </c>
      <c r="D243" s="155">
        <v>0</v>
      </c>
      <c r="E243" s="155">
        <v>0</v>
      </c>
      <c r="F243" s="155">
        <v>0</v>
      </c>
      <c r="G243" s="155">
        <v>0</v>
      </c>
      <c r="H243" s="155">
        <v>0</v>
      </c>
      <c r="I243" s="155">
        <v>0</v>
      </c>
      <c r="J243" s="155">
        <v>0</v>
      </c>
      <c r="K243" s="155">
        <v>0</v>
      </c>
      <c r="L243" s="155">
        <v>0</v>
      </c>
      <c r="M243" s="155">
        <v>0</v>
      </c>
      <c r="N243" s="155">
        <v>0</v>
      </c>
      <c r="O243" s="155">
        <v>0</v>
      </c>
      <c r="P243" s="155">
        <v>0</v>
      </c>
      <c r="Q243" s="155">
        <v>0</v>
      </c>
      <c r="R243" s="155">
        <v>0</v>
      </c>
      <c r="S243" s="155">
        <v>0</v>
      </c>
      <c r="T243" s="155">
        <v>0</v>
      </c>
      <c r="U243" s="155">
        <v>0</v>
      </c>
      <c r="V243" s="155">
        <v>0</v>
      </c>
      <c r="W243" s="155">
        <v>0</v>
      </c>
      <c r="X243" s="155">
        <v>0</v>
      </c>
      <c r="Y243" s="155">
        <v>0</v>
      </c>
      <c r="Z243" s="155">
        <v>0</v>
      </c>
      <c r="AA243" s="155">
        <v>0</v>
      </c>
      <c r="AB243" s="155">
        <v>0</v>
      </c>
      <c r="AC243" s="155">
        <v>0</v>
      </c>
      <c r="AD243" s="155">
        <v>0</v>
      </c>
      <c r="AE243" s="155">
        <v>0</v>
      </c>
      <c r="AF243" s="155">
        <v>0</v>
      </c>
      <c r="AG243" s="155">
        <v>0</v>
      </c>
      <c r="AH243" s="155">
        <v>0</v>
      </c>
      <c r="AI243" s="155">
        <v>0</v>
      </c>
      <c r="AJ243" s="155">
        <v>0</v>
      </c>
      <c r="AK243" s="155">
        <v>0</v>
      </c>
      <c r="AL243" s="155">
        <v>0</v>
      </c>
      <c r="AM243" s="155">
        <v>0</v>
      </c>
      <c r="AN243" s="155">
        <v>0</v>
      </c>
      <c r="AO243" s="155">
        <v>0</v>
      </c>
      <c r="AP243" s="155">
        <v>0</v>
      </c>
    </row>
    <row r="244" spans="1:42" ht="15.6" x14ac:dyDescent="0.3">
      <c r="A244" s="180" t="s">
        <v>757</v>
      </c>
      <c r="B244" s="179">
        <v>0</v>
      </c>
      <c r="C244" s="155">
        <v>0</v>
      </c>
      <c r="D244" s="155">
        <v>0</v>
      </c>
      <c r="E244" s="155">
        <v>0</v>
      </c>
      <c r="F244" s="155">
        <v>0</v>
      </c>
      <c r="G244" s="155">
        <v>0</v>
      </c>
      <c r="H244" s="155">
        <v>0</v>
      </c>
      <c r="I244" s="155">
        <v>0</v>
      </c>
      <c r="J244" s="155">
        <v>0</v>
      </c>
      <c r="K244" s="155">
        <v>0</v>
      </c>
      <c r="L244" s="155">
        <v>0</v>
      </c>
      <c r="M244" s="155">
        <v>0</v>
      </c>
      <c r="N244" s="155">
        <v>0</v>
      </c>
      <c r="O244" s="155">
        <v>0</v>
      </c>
      <c r="P244" s="155">
        <v>0</v>
      </c>
      <c r="Q244" s="155">
        <v>0</v>
      </c>
      <c r="R244" s="155">
        <v>0</v>
      </c>
      <c r="S244" s="155">
        <v>0</v>
      </c>
      <c r="T244" s="155">
        <v>0</v>
      </c>
      <c r="U244" s="155">
        <v>0</v>
      </c>
      <c r="V244" s="155">
        <v>0</v>
      </c>
      <c r="W244" s="155">
        <v>0</v>
      </c>
      <c r="X244" s="155">
        <v>0</v>
      </c>
      <c r="Y244" s="155">
        <v>0</v>
      </c>
      <c r="Z244" s="155">
        <v>0</v>
      </c>
      <c r="AA244" s="155">
        <v>0</v>
      </c>
      <c r="AB244" s="155">
        <v>0</v>
      </c>
      <c r="AC244" s="155">
        <v>0</v>
      </c>
      <c r="AD244" s="155">
        <v>0</v>
      </c>
      <c r="AE244" s="155">
        <v>0</v>
      </c>
      <c r="AF244" s="155">
        <v>0</v>
      </c>
      <c r="AG244" s="155">
        <v>0</v>
      </c>
      <c r="AH244" s="155">
        <v>0</v>
      </c>
      <c r="AI244" s="155">
        <v>0</v>
      </c>
      <c r="AJ244" s="155">
        <v>0</v>
      </c>
      <c r="AK244" s="155">
        <v>0</v>
      </c>
      <c r="AL244" s="155">
        <v>0</v>
      </c>
      <c r="AM244" s="155">
        <v>0</v>
      </c>
      <c r="AN244" s="155">
        <v>0</v>
      </c>
      <c r="AO244" s="155">
        <v>0</v>
      </c>
      <c r="AP244" s="155">
        <v>0</v>
      </c>
    </row>
    <row r="245" spans="1:42" ht="15.6" x14ac:dyDescent="0.3">
      <c r="A245" s="180" t="s">
        <v>758</v>
      </c>
      <c r="B245" s="179">
        <v>0</v>
      </c>
      <c r="C245" s="155">
        <v>0</v>
      </c>
      <c r="D245" s="155">
        <v>0</v>
      </c>
      <c r="E245" s="155">
        <v>0</v>
      </c>
      <c r="F245" s="155">
        <v>0</v>
      </c>
      <c r="G245" s="155">
        <v>0</v>
      </c>
      <c r="H245" s="155">
        <v>0</v>
      </c>
      <c r="I245" s="155">
        <v>0</v>
      </c>
      <c r="J245" s="155">
        <v>0</v>
      </c>
      <c r="K245" s="155">
        <v>0</v>
      </c>
      <c r="L245" s="155">
        <v>0</v>
      </c>
      <c r="M245" s="155">
        <v>0</v>
      </c>
      <c r="N245" s="155">
        <v>0</v>
      </c>
      <c r="O245" s="155">
        <v>0</v>
      </c>
      <c r="P245" s="155">
        <v>0</v>
      </c>
      <c r="Q245" s="155">
        <v>0</v>
      </c>
      <c r="R245" s="155">
        <v>0</v>
      </c>
      <c r="S245" s="155">
        <v>0</v>
      </c>
      <c r="T245" s="155">
        <v>0</v>
      </c>
      <c r="U245" s="155">
        <v>0</v>
      </c>
      <c r="V245" s="155">
        <v>0</v>
      </c>
      <c r="W245" s="155">
        <v>0</v>
      </c>
      <c r="X245" s="155">
        <v>0</v>
      </c>
      <c r="Y245" s="155">
        <v>0</v>
      </c>
      <c r="Z245" s="155">
        <v>0</v>
      </c>
      <c r="AA245" s="155">
        <v>0</v>
      </c>
      <c r="AB245" s="155">
        <v>0</v>
      </c>
      <c r="AC245" s="155">
        <v>0</v>
      </c>
      <c r="AD245" s="155">
        <v>0</v>
      </c>
      <c r="AE245" s="155">
        <v>0</v>
      </c>
      <c r="AF245" s="155">
        <v>0</v>
      </c>
      <c r="AG245" s="155">
        <v>0</v>
      </c>
      <c r="AH245" s="155">
        <v>0</v>
      </c>
      <c r="AI245" s="155">
        <v>0</v>
      </c>
      <c r="AJ245" s="155">
        <v>0</v>
      </c>
      <c r="AK245" s="155">
        <v>0</v>
      </c>
      <c r="AL245" s="155">
        <v>0</v>
      </c>
      <c r="AM245" s="155">
        <v>0</v>
      </c>
      <c r="AN245" s="155">
        <v>0</v>
      </c>
      <c r="AO245" s="155">
        <v>0</v>
      </c>
      <c r="AP245" s="155">
        <v>0</v>
      </c>
    </row>
    <row r="246" spans="1:42" ht="15.6" x14ac:dyDescent="0.3">
      <c r="A246" s="180" t="s">
        <v>511</v>
      </c>
      <c r="B246" s="179">
        <v>1</v>
      </c>
      <c r="C246" s="155">
        <v>0</v>
      </c>
      <c r="D246" s="155">
        <v>0</v>
      </c>
      <c r="E246" s="155">
        <v>0</v>
      </c>
      <c r="F246" s="155">
        <v>0</v>
      </c>
      <c r="G246" s="155">
        <v>0</v>
      </c>
      <c r="H246" s="155">
        <v>0</v>
      </c>
      <c r="I246" s="155">
        <v>0</v>
      </c>
      <c r="J246" s="155">
        <v>0</v>
      </c>
      <c r="K246" s="155">
        <v>0</v>
      </c>
      <c r="L246" s="155">
        <v>0</v>
      </c>
      <c r="M246" s="155">
        <v>0</v>
      </c>
      <c r="N246" s="155">
        <v>0</v>
      </c>
      <c r="O246" s="155">
        <v>0</v>
      </c>
      <c r="P246" s="155">
        <v>0</v>
      </c>
      <c r="Q246" s="155">
        <v>0</v>
      </c>
      <c r="R246" s="155">
        <v>0</v>
      </c>
      <c r="S246" s="155">
        <v>0</v>
      </c>
      <c r="T246" s="155">
        <v>0</v>
      </c>
      <c r="U246" s="155">
        <v>0</v>
      </c>
      <c r="V246" s="155">
        <v>0</v>
      </c>
      <c r="W246" s="155">
        <v>0</v>
      </c>
      <c r="X246" s="155">
        <v>0</v>
      </c>
      <c r="Y246" s="155">
        <v>0</v>
      </c>
      <c r="Z246" s="155">
        <v>0</v>
      </c>
      <c r="AA246" s="155">
        <v>0</v>
      </c>
      <c r="AB246" s="155">
        <v>0</v>
      </c>
      <c r="AC246" s="155">
        <v>0</v>
      </c>
      <c r="AD246" s="155">
        <v>0</v>
      </c>
      <c r="AE246" s="155">
        <v>0</v>
      </c>
      <c r="AF246" s="155">
        <v>0</v>
      </c>
      <c r="AG246" s="155">
        <v>1</v>
      </c>
      <c r="AH246" s="155">
        <v>0</v>
      </c>
      <c r="AI246" s="155">
        <v>0</v>
      </c>
      <c r="AJ246" s="155">
        <v>0</v>
      </c>
      <c r="AK246" s="155">
        <v>0</v>
      </c>
      <c r="AL246" s="155">
        <v>0</v>
      </c>
      <c r="AM246" s="155">
        <v>0</v>
      </c>
      <c r="AN246" s="155">
        <v>0</v>
      </c>
      <c r="AO246" s="155">
        <v>0</v>
      </c>
      <c r="AP246" s="155">
        <v>0</v>
      </c>
    </row>
    <row r="247" spans="1:42" ht="15.6" x14ac:dyDescent="0.3">
      <c r="A247" s="180" t="s">
        <v>759</v>
      </c>
      <c r="B247" s="179">
        <v>0</v>
      </c>
      <c r="C247" s="155">
        <v>0</v>
      </c>
      <c r="D247" s="155">
        <v>0</v>
      </c>
      <c r="E247" s="155">
        <v>0</v>
      </c>
      <c r="F247" s="155">
        <v>0</v>
      </c>
      <c r="G247" s="155">
        <v>0</v>
      </c>
      <c r="H247" s="155">
        <v>0</v>
      </c>
      <c r="I247" s="155">
        <v>0</v>
      </c>
      <c r="J247" s="155">
        <v>0</v>
      </c>
      <c r="K247" s="155">
        <v>0</v>
      </c>
      <c r="L247" s="155">
        <v>0</v>
      </c>
      <c r="M247" s="155">
        <v>0</v>
      </c>
      <c r="N247" s="155">
        <v>0</v>
      </c>
      <c r="O247" s="155">
        <v>0</v>
      </c>
      <c r="P247" s="155">
        <v>0</v>
      </c>
      <c r="Q247" s="155">
        <v>0</v>
      </c>
      <c r="R247" s="155">
        <v>0</v>
      </c>
      <c r="S247" s="155">
        <v>0</v>
      </c>
      <c r="T247" s="155">
        <v>0</v>
      </c>
      <c r="U247" s="155">
        <v>0</v>
      </c>
      <c r="V247" s="155">
        <v>0</v>
      </c>
      <c r="W247" s="155">
        <v>0</v>
      </c>
      <c r="X247" s="155">
        <v>0</v>
      </c>
      <c r="Y247" s="155">
        <v>0</v>
      </c>
      <c r="Z247" s="155">
        <v>0</v>
      </c>
      <c r="AA247" s="155">
        <v>0</v>
      </c>
      <c r="AB247" s="155">
        <v>0</v>
      </c>
      <c r="AC247" s="155">
        <v>0</v>
      </c>
      <c r="AD247" s="155">
        <v>0</v>
      </c>
      <c r="AE247" s="155">
        <v>0</v>
      </c>
      <c r="AF247" s="155">
        <v>0</v>
      </c>
      <c r="AG247" s="155">
        <v>0</v>
      </c>
      <c r="AH247" s="155">
        <v>0</v>
      </c>
      <c r="AI247" s="155">
        <v>0</v>
      </c>
      <c r="AJ247" s="155">
        <v>0</v>
      </c>
      <c r="AK247" s="155">
        <v>0</v>
      </c>
      <c r="AL247" s="155">
        <v>0</v>
      </c>
      <c r="AM247" s="155">
        <v>0</v>
      </c>
      <c r="AN247" s="155">
        <v>0</v>
      </c>
      <c r="AO247" s="155">
        <v>0</v>
      </c>
      <c r="AP247" s="155">
        <v>0</v>
      </c>
    </row>
    <row r="248" spans="1:42" ht="15.6" x14ac:dyDescent="0.3">
      <c r="A248" s="180" t="s">
        <v>568</v>
      </c>
      <c r="B248" s="179">
        <v>0</v>
      </c>
      <c r="C248" s="155">
        <v>0</v>
      </c>
      <c r="D248" s="155">
        <v>0</v>
      </c>
      <c r="E248" s="155">
        <v>0</v>
      </c>
      <c r="F248" s="155">
        <v>0</v>
      </c>
      <c r="G248" s="155">
        <v>0</v>
      </c>
      <c r="H248" s="155">
        <v>0</v>
      </c>
      <c r="I248" s="155">
        <v>0</v>
      </c>
      <c r="J248" s="155">
        <v>0</v>
      </c>
      <c r="K248" s="155">
        <v>0</v>
      </c>
      <c r="L248" s="155">
        <v>0</v>
      </c>
      <c r="M248" s="155">
        <v>0</v>
      </c>
      <c r="N248" s="155">
        <v>0</v>
      </c>
      <c r="O248" s="155">
        <v>0</v>
      </c>
      <c r="P248" s="155">
        <v>0</v>
      </c>
      <c r="Q248" s="155">
        <v>0</v>
      </c>
      <c r="R248" s="155">
        <v>0</v>
      </c>
      <c r="S248" s="155">
        <v>0</v>
      </c>
      <c r="T248" s="155">
        <v>0</v>
      </c>
      <c r="U248" s="155">
        <v>0</v>
      </c>
      <c r="V248" s="155">
        <v>0</v>
      </c>
      <c r="W248" s="155">
        <v>0</v>
      </c>
      <c r="X248" s="155">
        <v>0</v>
      </c>
      <c r="Y248" s="155">
        <v>0</v>
      </c>
      <c r="Z248" s="155">
        <v>0</v>
      </c>
      <c r="AA248" s="155">
        <v>0</v>
      </c>
      <c r="AB248" s="155">
        <v>0</v>
      </c>
      <c r="AC248" s="155">
        <v>0</v>
      </c>
      <c r="AD248" s="155">
        <v>0</v>
      </c>
      <c r="AE248" s="155">
        <v>0</v>
      </c>
      <c r="AF248" s="155">
        <v>0</v>
      </c>
      <c r="AG248" s="155">
        <v>0</v>
      </c>
      <c r="AH248" s="155">
        <v>0</v>
      </c>
      <c r="AI248" s="155">
        <v>0</v>
      </c>
      <c r="AJ248" s="155">
        <v>0</v>
      </c>
      <c r="AK248" s="155">
        <v>0</v>
      </c>
      <c r="AL248" s="155">
        <v>0</v>
      </c>
      <c r="AM248" s="155">
        <v>0</v>
      </c>
      <c r="AN248" s="155">
        <v>0</v>
      </c>
      <c r="AO248" s="155">
        <v>0</v>
      </c>
      <c r="AP248" s="155">
        <v>0</v>
      </c>
    </row>
    <row r="249" spans="1:42" ht="15.6" x14ac:dyDescent="0.3">
      <c r="A249" s="180" t="s">
        <v>760</v>
      </c>
      <c r="B249" s="179">
        <v>2</v>
      </c>
      <c r="C249" s="155">
        <v>0</v>
      </c>
      <c r="D249" s="155">
        <v>0</v>
      </c>
      <c r="E249" s="155">
        <v>0</v>
      </c>
      <c r="F249" s="155">
        <v>0</v>
      </c>
      <c r="G249" s="155">
        <v>0</v>
      </c>
      <c r="H249" s="155">
        <v>0</v>
      </c>
      <c r="I249" s="155">
        <v>0</v>
      </c>
      <c r="J249" s="155">
        <v>0</v>
      </c>
      <c r="K249" s="155">
        <v>0</v>
      </c>
      <c r="L249" s="155">
        <v>0</v>
      </c>
      <c r="M249" s="155">
        <v>0</v>
      </c>
      <c r="N249" s="155">
        <v>0</v>
      </c>
      <c r="O249" s="155">
        <v>0</v>
      </c>
      <c r="P249" s="155">
        <v>0</v>
      </c>
      <c r="Q249" s="155">
        <v>0</v>
      </c>
      <c r="R249" s="155">
        <v>0</v>
      </c>
      <c r="S249" s="155">
        <v>1</v>
      </c>
      <c r="T249" s="155">
        <v>0</v>
      </c>
      <c r="U249" s="155">
        <v>0</v>
      </c>
      <c r="V249" s="155">
        <v>0</v>
      </c>
      <c r="W249" s="155">
        <v>0</v>
      </c>
      <c r="X249" s="155">
        <v>0</v>
      </c>
      <c r="Y249" s="155">
        <v>0</v>
      </c>
      <c r="Z249" s="155">
        <v>0</v>
      </c>
      <c r="AA249" s="155">
        <v>0</v>
      </c>
      <c r="AB249" s="155">
        <v>0</v>
      </c>
      <c r="AC249" s="155">
        <v>1</v>
      </c>
      <c r="AD249" s="155">
        <v>0</v>
      </c>
      <c r="AE249" s="155">
        <v>0</v>
      </c>
      <c r="AF249" s="155">
        <v>0</v>
      </c>
      <c r="AG249" s="155">
        <v>0</v>
      </c>
      <c r="AH249" s="155">
        <v>0</v>
      </c>
      <c r="AI249" s="155">
        <v>0</v>
      </c>
      <c r="AJ249" s="155">
        <v>0</v>
      </c>
      <c r="AK249" s="155">
        <v>0</v>
      </c>
      <c r="AL249" s="155">
        <v>0</v>
      </c>
      <c r="AM249" s="155">
        <v>0</v>
      </c>
      <c r="AN249" s="155">
        <v>0</v>
      </c>
      <c r="AO249" s="155">
        <v>0</v>
      </c>
      <c r="AP249" s="155">
        <v>0</v>
      </c>
    </row>
    <row r="250" spans="1:42" ht="15.6" x14ac:dyDescent="0.3">
      <c r="A250" s="180" t="s">
        <v>761</v>
      </c>
      <c r="B250" s="179">
        <v>0</v>
      </c>
      <c r="C250" s="155">
        <v>0</v>
      </c>
      <c r="D250" s="155">
        <v>0</v>
      </c>
      <c r="E250" s="155">
        <v>0</v>
      </c>
      <c r="F250" s="155">
        <v>0</v>
      </c>
      <c r="G250" s="155">
        <v>0</v>
      </c>
      <c r="H250" s="155">
        <v>0</v>
      </c>
      <c r="I250" s="155">
        <v>0</v>
      </c>
      <c r="J250" s="155">
        <v>0</v>
      </c>
      <c r="K250" s="155">
        <v>0</v>
      </c>
      <c r="L250" s="155">
        <v>0</v>
      </c>
      <c r="M250" s="155">
        <v>0</v>
      </c>
      <c r="N250" s="155">
        <v>0</v>
      </c>
      <c r="O250" s="155">
        <v>0</v>
      </c>
      <c r="P250" s="155">
        <v>0</v>
      </c>
      <c r="Q250" s="155">
        <v>0</v>
      </c>
      <c r="R250" s="155">
        <v>0</v>
      </c>
      <c r="S250" s="155">
        <v>0</v>
      </c>
      <c r="T250" s="155">
        <v>0</v>
      </c>
      <c r="U250" s="155">
        <v>0</v>
      </c>
      <c r="V250" s="155">
        <v>0</v>
      </c>
      <c r="W250" s="155">
        <v>0</v>
      </c>
      <c r="X250" s="155">
        <v>0</v>
      </c>
      <c r="Y250" s="155">
        <v>0</v>
      </c>
      <c r="Z250" s="155">
        <v>0</v>
      </c>
      <c r="AA250" s="155">
        <v>0</v>
      </c>
      <c r="AB250" s="155">
        <v>0</v>
      </c>
      <c r="AC250" s="155">
        <v>0</v>
      </c>
      <c r="AD250" s="155">
        <v>0</v>
      </c>
      <c r="AE250" s="155">
        <v>0</v>
      </c>
      <c r="AF250" s="155">
        <v>0</v>
      </c>
      <c r="AG250" s="155">
        <v>0</v>
      </c>
      <c r="AH250" s="155">
        <v>0</v>
      </c>
      <c r="AI250" s="155">
        <v>0</v>
      </c>
      <c r="AJ250" s="155">
        <v>0</v>
      </c>
      <c r="AK250" s="155">
        <v>0</v>
      </c>
      <c r="AL250" s="155">
        <v>0</v>
      </c>
      <c r="AM250" s="155">
        <v>0</v>
      </c>
      <c r="AN250" s="155">
        <v>0</v>
      </c>
      <c r="AO250" s="155">
        <v>0</v>
      </c>
      <c r="AP250" s="155">
        <v>0</v>
      </c>
    </row>
    <row r="251" spans="1:42" ht="15.6" x14ac:dyDescent="0.3">
      <c r="A251" s="180" t="s">
        <v>566</v>
      </c>
      <c r="B251" s="179">
        <v>0</v>
      </c>
      <c r="C251" s="155">
        <v>0</v>
      </c>
      <c r="D251" s="155">
        <v>0</v>
      </c>
      <c r="E251" s="155">
        <v>0</v>
      </c>
      <c r="F251" s="155">
        <v>0</v>
      </c>
      <c r="G251" s="155">
        <v>0</v>
      </c>
      <c r="H251" s="155">
        <v>0</v>
      </c>
      <c r="I251" s="155">
        <v>0</v>
      </c>
      <c r="J251" s="155">
        <v>0</v>
      </c>
      <c r="K251" s="155">
        <v>0</v>
      </c>
      <c r="L251" s="155">
        <v>0</v>
      </c>
      <c r="M251" s="155">
        <v>0</v>
      </c>
      <c r="N251" s="155">
        <v>0</v>
      </c>
      <c r="O251" s="155">
        <v>0</v>
      </c>
      <c r="P251" s="155">
        <v>0</v>
      </c>
      <c r="Q251" s="155">
        <v>0</v>
      </c>
      <c r="R251" s="155">
        <v>0</v>
      </c>
      <c r="S251" s="155">
        <v>0</v>
      </c>
      <c r="T251" s="155">
        <v>0</v>
      </c>
      <c r="U251" s="155">
        <v>0</v>
      </c>
      <c r="V251" s="155">
        <v>0</v>
      </c>
      <c r="W251" s="155">
        <v>0</v>
      </c>
      <c r="X251" s="155">
        <v>0</v>
      </c>
      <c r="Y251" s="155">
        <v>0</v>
      </c>
      <c r="Z251" s="155">
        <v>0</v>
      </c>
      <c r="AA251" s="155">
        <v>0</v>
      </c>
      <c r="AB251" s="155">
        <v>0</v>
      </c>
      <c r="AC251" s="155">
        <v>0</v>
      </c>
      <c r="AD251" s="155">
        <v>0</v>
      </c>
      <c r="AE251" s="155">
        <v>0</v>
      </c>
      <c r="AF251" s="155">
        <v>0</v>
      </c>
      <c r="AG251" s="155">
        <v>0</v>
      </c>
      <c r="AH251" s="155">
        <v>0</v>
      </c>
      <c r="AI251" s="155">
        <v>0</v>
      </c>
      <c r="AJ251" s="155">
        <v>0</v>
      </c>
      <c r="AK251" s="155">
        <v>0</v>
      </c>
      <c r="AL251" s="155">
        <v>0</v>
      </c>
      <c r="AM251" s="155">
        <v>0</v>
      </c>
      <c r="AN251" s="155">
        <v>0</v>
      </c>
      <c r="AO251" s="155">
        <v>0</v>
      </c>
      <c r="AP251" s="155">
        <v>0</v>
      </c>
    </row>
    <row r="252" spans="1:42" ht="15.6" x14ac:dyDescent="0.3">
      <c r="A252" s="180" t="s">
        <v>596</v>
      </c>
      <c r="B252" s="179">
        <v>1</v>
      </c>
      <c r="C252" s="155">
        <v>0</v>
      </c>
      <c r="D252" s="155">
        <v>0</v>
      </c>
      <c r="E252" s="155">
        <v>0</v>
      </c>
      <c r="F252" s="155">
        <v>0</v>
      </c>
      <c r="G252" s="155">
        <v>0</v>
      </c>
      <c r="H252" s="155">
        <v>0</v>
      </c>
      <c r="I252" s="155">
        <v>0</v>
      </c>
      <c r="J252" s="155">
        <v>0</v>
      </c>
      <c r="K252" s="155">
        <v>0</v>
      </c>
      <c r="L252" s="155">
        <v>0</v>
      </c>
      <c r="M252" s="155">
        <v>0</v>
      </c>
      <c r="N252" s="155">
        <v>0</v>
      </c>
      <c r="O252" s="155">
        <v>0</v>
      </c>
      <c r="P252" s="155">
        <v>0</v>
      </c>
      <c r="Q252" s="155">
        <v>0</v>
      </c>
      <c r="R252" s="155">
        <v>0</v>
      </c>
      <c r="S252" s="155">
        <v>1</v>
      </c>
      <c r="T252" s="155">
        <v>0</v>
      </c>
      <c r="U252" s="155">
        <v>0</v>
      </c>
      <c r="V252" s="155">
        <v>0</v>
      </c>
      <c r="W252" s="155">
        <v>0</v>
      </c>
      <c r="X252" s="155">
        <v>0</v>
      </c>
      <c r="Y252" s="155">
        <v>0</v>
      </c>
      <c r="Z252" s="155">
        <v>0</v>
      </c>
      <c r="AA252" s="155">
        <v>0</v>
      </c>
      <c r="AB252" s="155">
        <v>0</v>
      </c>
      <c r="AC252" s="155">
        <v>0</v>
      </c>
      <c r="AD252" s="155">
        <v>0</v>
      </c>
      <c r="AE252" s="155">
        <v>0</v>
      </c>
      <c r="AF252" s="155">
        <v>0</v>
      </c>
      <c r="AG252" s="155">
        <v>0</v>
      </c>
      <c r="AH252" s="155">
        <v>0</v>
      </c>
      <c r="AI252" s="155">
        <v>0</v>
      </c>
      <c r="AJ252" s="155">
        <v>0</v>
      </c>
      <c r="AK252" s="155">
        <v>0</v>
      </c>
      <c r="AL252" s="155">
        <v>0</v>
      </c>
      <c r="AM252" s="155">
        <v>0</v>
      </c>
      <c r="AN252" s="155">
        <v>0</v>
      </c>
      <c r="AO252" s="155">
        <v>0</v>
      </c>
      <c r="AP252" s="155">
        <v>0</v>
      </c>
    </row>
    <row r="253" spans="1:42" ht="15.6" x14ac:dyDescent="0.3">
      <c r="A253" s="180" t="s">
        <v>762</v>
      </c>
      <c r="B253" s="179">
        <v>0</v>
      </c>
      <c r="C253" s="155">
        <v>0</v>
      </c>
      <c r="D253" s="155">
        <v>0</v>
      </c>
      <c r="E253" s="155">
        <v>0</v>
      </c>
      <c r="F253" s="155">
        <v>0</v>
      </c>
      <c r="G253" s="155">
        <v>0</v>
      </c>
      <c r="H253" s="155">
        <v>0</v>
      </c>
      <c r="I253" s="155">
        <v>0</v>
      </c>
      <c r="J253" s="155">
        <v>0</v>
      </c>
      <c r="K253" s="155">
        <v>0</v>
      </c>
      <c r="L253" s="155">
        <v>0</v>
      </c>
      <c r="M253" s="155">
        <v>0</v>
      </c>
      <c r="N253" s="155">
        <v>0</v>
      </c>
      <c r="O253" s="155">
        <v>0</v>
      </c>
      <c r="P253" s="155">
        <v>0</v>
      </c>
      <c r="Q253" s="155">
        <v>0</v>
      </c>
      <c r="R253" s="155">
        <v>0</v>
      </c>
      <c r="S253" s="155">
        <v>0</v>
      </c>
      <c r="T253" s="155">
        <v>0</v>
      </c>
      <c r="U253" s="155">
        <v>0</v>
      </c>
      <c r="V253" s="155">
        <v>0</v>
      </c>
      <c r="W253" s="155">
        <v>0</v>
      </c>
      <c r="X253" s="155">
        <v>0</v>
      </c>
      <c r="Y253" s="155">
        <v>0</v>
      </c>
      <c r="Z253" s="155">
        <v>0</v>
      </c>
      <c r="AA253" s="155">
        <v>0</v>
      </c>
      <c r="AB253" s="155">
        <v>0</v>
      </c>
      <c r="AC253" s="155">
        <v>0</v>
      </c>
      <c r="AD253" s="155">
        <v>0</v>
      </c>
      <c r="AE253" s="155">
        <v>0</v>
      </c>
      <c r="AF253" s="155">
        <v>0</v>
      </c>
      <c r="AG253" s="155">
        <v>0</v>
      </c>
      <c r="AH253" s="155">
        <v>0</v>
      </c>
      <c r="AI253" s="155">
        <v>0</v>
      </c>
      <c r="AJ253" s="155">
        <v>0</v>
      </c>
      <c r="AK253" s="155">
        <v>0</v>
      </c>
      <c r="AL253" s="155">
        <v>0</v>
      </c>
      <c r="AM253" s="155">
        <v>0</v>
      </c>
      <c r="AN253" s="155">
        <v>0</v>
      </c>
      <c r="AO253" s="155">
        <v>0</v>
      </c>
      <c r="AP253" s="155">
        <v>0</v>
      </c>
    </row>
    <row r="254" spans="1:42" ht="15.6" x14ac:dyDescent="0.3">
      <c r="A254" s="180" t="s">
        <v>763</v>
      </c>
      <c r="B254" s="179">
        <v>0</v>
      </c>
      <c r="C254" s="155">
        <v>0</v>
      </c>
      <c r="D254" s="155">
        <v>0</v>
      </c>
      <c r="E254" s="155">
        <v>0</v>
      </c>
      <c r="F254" s="155">
        <v>0</v>
      </c>
      <c r="G254" s="155">
        <v>0</v>
      </c>
      <c r="H254" s="155">
        <v>0</v>
      </c>
      <c r="I254" s="155">
        <v>0</v>
      </c>
      <c r="J254" s="155">
        <v>0</v>
      </c>
      <c r="K254" s="155">
        <v>0</v>
      </c>
      <c r="L254" s="155">
        <v>0</v>
      </c>
      <c r="M254" s="155">
        <v>0</v>
      </c>
      <c r="N254" s="155">
        <v>0</v>
      </c>
      <c r="O254" s="155">
        <v>0</v>
      </c>
      <c r="P254" s="155">
        <v>0</v>
      </c>
      <c r="Q254" s="155">
        <v>0</v>
      </c>
      <c r="R254" s="155">
        <v>0</v>
      </c>
      <c r="S254" s="155">
        <v>0</v>
      </c>
      <c r="T254" s="155">
        <v>0</v>
      </c>
      <c r="U254" s="155">
        <v>0</v>
      </c>
      <c r="V254" s="155">
        <v>0</v>
      </c>
      <c r="W254" s="155">
        <v>0</v>
      </c>
      <c r="X254" s="155">
        <v>0</v>
      </c>
      <c r="Y254" s="155">
        <v>0</v>
      </c>
      <c r="Z254" s="155">
        <v>0</v>
      </c>
      <c r="AA254" s="155">
        <v>0</v>
      </c>
      <c r="AB254" s="155">
        <v>0</v>
      </c>
      <c r="AC254" s="155">
        <v>0</v>
      </c>
      <c r="AD254" s="155">
        <v>0</v>
      </c>
      <c r="AE254" s="155">
        <v>0</v>
      </c>
      <c r="AF254" s="155">
        <v>0</v>
      </c>
      <c r="AG254" s="155">
        <v>0</v>
      </c>
      <c r="AH254" s="155">
        <v>0</v>
      </c>
      <c r="AI254" s="155">
        <v>0</v>
      </c>
      <c r="AJ254" s="155">
        <v>0</v>
      </c>
      <c r="AK254" s="155">
        <v>0</v>
      </c>
      <c r="AL254" s="155">
        <v>0</v>
      </c>
      <c r="AM254" s="155">
        <v>0</v>
      </c>
      <c r="AN254" s="155">
        <v>0</v>
      </c>
      <c r="AO254" s="155">
        <v>0</v>
      </c>
      <c r="AP254" s="155">
        <v>0</v>
      </c>
    </row>
    <row r="255" spans="1:42" ht="15.6" x14ac:dyDescent="0.3">
      <c r="A255" s="180" t="s">
        <v>764</v>
      </c>
      <c r="B255" s="179">
        <v>0</v>
      </c>
      <c r="C255" s="155">
        <v>0</v>
      </c>
      <c r="D255" s="155">
        <v>0</v>
      </c>
      <c r="E255" s="155">
        <v>0</v>
      </c>
      <c r="F255" s="155">
        <v>0</v>
      </c>
      <c r="G255" s="155">
        <v>0</v>
      </c>
      <c r="H255" s="155">
        <v>0</v>
      </c>
      <c r="I255" s="155">
        <v>0</v>
      </c>
      <c r="J255" s="155">
        <v>0</v>
      </c>
      <c r="K255" s="155">
        <v>0</v>
      </c>
      <c r="L255" s="155">
        <v>0</v>
      </c>
      <c r="M255" s="155">
        <v>0</v>
      </c>
      <c r="N255" s="155">
        <v>0</v>
      </c>
      <c r="O255" s="155">
        <v>0</v>
      </c>
      <c r="P255" s="155">
        <v>0</v>
      </c>
      <c r="Q255" s="155">
        <v>0</v>
      </c>
      <c r="R255" s="155">
        <v>0</v>
      </c>
      <c r="S255" s="155">
        <v>0</v>
      </c>
      <c r="T255" s="155">
        <v>0</v>
      </c>
      <c r="U255" s="155">
        <v>0</v>
      </c>
      <c r="V255" s="155">
        <v>0</v>
      </c>
      <c r="W255" s="155">
        <v>0</v>
      </c>
      <c r="X255" s="155">
        <v>0</v>
      </c>
      <c r="Y255" s="155">
        <v>0</v>
      </c>
      <c r="Z255" s="155">
        <v>0</v>
      </c>
      <c r="AA255" s="155">
        <v>0</v>
      </c>
      <c r="AB255" s="155">
        <v>0</v>
      </c>
      <c r="AC255" s="155">
        <v>0</v>
      </c>
      <c r="AD255" s="155">
        <v>0</v>
      </c>
      <c r="AE255" s="155">
        <v>0</v>
      </c>
      <c r="AF255" s="155">
        <v>0</v>
      </c>
      <c r="AG255" s="155">
        <v>0</v>
      </c>
      <c r="AH255" s="155">
        <v>0</v>
      </c>
      <c r="AI255" s="155">
        <v>0</v>
      </c>
      <c r="AJ255" s="155">
        <v>0</v>
      </c>
      <c r="AK255" s="155">
        <v>0</v>
      </c>
      <c r="AL255" s="155">
        <v>0</v>
      </c>
      <c r="AM255" s="155">
        <v>0</v>
      </c>
      <c r="AN255" s="155">
        <v>0</v>
      </c>
      <c r="AO255" s="155">
        <v>0</v>
      </c>
      <c r="AP255" s="155">
        <v>0</v>
      </c>
    </row>
    <row r="256" spans="1:42" ht="15.6" x14ac:dyDescent="0.3">
      <c r="A256" s="180" t="s">
        <v>765</v>
      </c>
      <c r="B256" s="179">
        <v>0</v>
      </c>
      <c r="C256" s="155">
        <v>0</v>
      </c>
      <c r="D256" s="155">
        <v>0</v>
      </c>
      <c r="E256" s="155">
        <v>0</v>
      </c>
      <c r="F256" s="155">
        <v>0</v>
      </c>
      <c r="G256" s="155">
        <v>0</v>
      </c>
      <c r="H256" s="155">
        <v>0</v>
      </c>
      <c r="I256" s="155">
        <v>0</v>
      </c>
      <c r="J256" s="155">
        <v>0</v>
      </c>
      <c r="K256" s="155">
        <v>0</v>
      </c>
      <c r="L256" s="155">
        <v>0</v>
      </c>
      <c r="M256" s="155">
        <v>0</v>
      </c>
      <c r="N256" s="155">
        <v>0</v>
      </c>
      <c r="O256" s="155">
        <v>0</v>
      </c>
      <c r="P256" s="155">
        <v>0</v>
      </c>
      <c r="Q256" s="155">
        <v>0</v>
      </c>
      <c r="R256" s="155">
        <v>0</v>
      </c>
      <c r="S256" s="155">
        <v>0</v>
      </c>
      <c r="T256" s="155">
        <v>0</v>
      </c>
      <c r="U256" s="155">
        <v>0</v>
      </c>
      <c r="V256" s="155">
        <v>0</v>
      </c>
      <c r="W256" s="155">
        <v>0</v>
      </c>
      <c r="X256" s="155">
        <v>0</v>
      </c>
      <c r="Y256" s="155">
        <v>0</v>
      </c>
      <c r="Z256" s="155">
        <v>0</v>
      </c>
      <c r="AA256" s="155">
        <v>0</v>
      </c>
      <c r="AB256" s="155">
        <v>0</v>
      </c>
      <c r="AC256" s="155">
        <v>0</v>
      </c>
      <c r="AD256" s="155">
        <v>0</v>
      </c>
      <c r="AE256" s="155">
        <v>0</v>
      </c>
      <c r="AF256" s="155">
        <v>0</v>
      </c>
      <c r="AG256" s="155">
        <v>0</v>
      </c>
      <c r="AH256" s="155">
        <v>0</v>
      </c>
      <c r="AI256" s="155">
        <v>0</v>
      </c>
      <c r="AJ256" s="155">
        <v>0</v>
      </c>
      <c r="AK256" s="155">
        <v>0</v>
      </c>
      <c r="AL256" s="155">
        <v>0</v>
      </c>
      <c r="AM256" s="155">
        <v>0</v>
      </c>
      <c r="AN256" s="155">
        <v>0</v>
      </c>
      <c r="AO256" s="155">
        <v>0</v>
      </c>
      <c r="AP256" s="155">
        <v>0</v>
      </c>
    </row>
    <row r="257" spans="1:42" ht="15.6" x14ac:dyDescent="0.3">
      <c r="A257" s="180" t="s">
        <v>766</v>
      </c>
      <c r="B257" s="179">
        <v>1</v>
      </c>
      <c r="C257" s="155">
        <v>0</v>
      </c>
      <c r="D257" s="155">
        <v>0</v>
      </c>
      <c r="E257" s="155">
        <v>0</v>
      </c>
      <c r="F257" s="155">
        <v>0</v>
      </c>
      <c r="G257" s="155">
        <v>0</v>
      </c>
      <c r="H257" s="155">
        <v>0</v>
      </c>
      <c r="I257" s="155">
        <v>0</v>
      </c>
      <c r="J257" s="155">
        <v>0</v>
      </c>
      <c r="K257" s="155">
        <v>0</v>
      </c>
      <c r="L257" s="155">
        <v>0</v>
      </c>
      <c r="M257" s="155">
        <v>0</v>
      </c>
      <c r="N257" s="155">
        <v>0</v>
      </c>
      <c r="O257" s="155">
        <v>0</v>
      </c>
      <c r="P257" s="155">
        <v>0</v>
      </c>
      <c r="Q257" s="155">
        <v>0</v>
      </c>
      <c r="R257" s="155">
        <v>0</v>
      </c>
      <c r="S257" s="155">
        <v>1</v>
      </c>
      <c r="T257" s="155">
        <v>0</v>
      </c>
      <c r="U257" s="155">
        <v>0</v>
      </c>
      <c r="V257" s="155">
        <v>0</v>
      </c>
      <c r="W257" s="155">
        <v>0</v>
      </c>
      <c r="X257" s="155">
        <v>0</v>
      </c>
      <c r="Y257" s="155">
        <v>0</v>
      </c>
      <c r="Z257" s="155">
        <v>0</v>
      </c>
      <c r="AA257" s="155">
        <v>0</v>
      </c>
      <c r="AB257" s="155">
        <v>0</v>
      </c>
      <c r="AC257" s="155">
        <v>0</v>
      </c>
      <c r="AD257" s="155">
        <v>0</v>
      </c>
      <c r="AE257" s="155">
        <v>0</v>
      </c>
      <c r="AF257" s="155">
        <v>0</v>
      </c>
      <c r="AG257" s="155">
        <v>0</v>
      </c>
      <c r="AH257" s="155">
        <v>0</v>
      </c>
      <c r="AI257" s="155">
        <v>0</v>
      </c>
      <c r="AJ257" s="155">
        <v>0</v>
      </c>
      <c r="AK257" s="155">
        <v>0</v>
      </c>
      <c r="AL257" s="155">
        <v>0</v>
      </c>
      <c r="AM257" s="155">
        <v>0</v>
      </c>
      <c r="AN257" s="155">
        <v>0</v>
      </c>
      <c r="AO257" s="155">
        <v>0</v>
      </c>
      <c r="AP257" s="155">
        <v>0</v>
      </c>
    </row>
    <row r="258" spans="1:42" ht="15.6" x14ac:dyDescent="0.3">
      <c r="A258" s="180" t="s">
        <v>564</v>
      </c>
      <c r="B258" s="179">
        <v>2</v>
      </c>
      <c r="C258" s="155">
        <v>0</v>
      </c>
      <c r="D258" s="155">
        <v>0</v>
      </c>
      <c r="E258" s="155">
        <v>0</v>
      </c>
      <c r="F258" s="155">
        <v>0</v>
      </c>
      <c r="G258" s="155">
        <v>0</v>
      </c>
      <c r="H258" s="155">
        <v>0</v>
      </c>
      <c r="I258" s="155">
        <v>0</v>
      </c>
      <c r="J258" s="155">
        <v>0</v>
      </c>
      <c r="K258" s="155">
        <v>0</v>
      </c>
      <c r="L258" s="155">
        <v>0</v>
      </c>
      <c r="M258" s="155">
        <v>0</v>
      </c>
      <c r="N258" s="155">
        <v>0</v>
      </c>
      <c r="O258" s="155">
        <v>0</v>
      </c>
      <c r="P258" s="155">
        <v>0</v>
      </c>
      <c r="Q258" s="155">
        <v>0</v>
      </c>
      <c r="R258" s="155">
        <v>0</v>
      </c>
      <c r="S258" s="155">
        <v>2</v>
      </c>
      <c r="T258" s="155">
        <v>0</v>
      </c>
      <c r="U258" s="155">
        <v>0</v>
      </c>
      <c r="V258" s="155">
        <v>0</v>
      </c>
      <c r="W258" s="155">
        <v>0</v>
      </c>
      <c r="X258" s="155">
        <v>0</v>
      </c>
      <c r="Y258" s="155">
        <v>0</v>
      </c>
      <c r="Z258" s="155">
        <v>0</v>
      </c>
      <c r="AA258" s="155">
        <v>0</v>
      </c>
      <c r="AB258" s="155">
        <v>0</v>
      </c>
      <c r="AC258" s="155">
        <v>0</v>
      </c>
      <c r="AD258" s="155">
        <v>0</v>
      </c>
      <c r="AE258" s="155">
        <v>0</v>
      </c>
      <c r="AF258" s="155">
        <v>0</v>
      </c>
      <c r="AG258" s="155">
        <v>0</v>
      </c>
      <c r="AH258" s="155">
        <v>0</v>
      </c>
      <c r="AI258" s="155">
        <v>0</v>
      </c>
      <c r="AJ258" s="155">
        <v>0</v>
      </c>
      <c r="AK258" s="155">
        <v>0</v>
      </c>
      <c r="AL258" s="155">
        <v>0</v>
      </c>
      <c r="AM258" s="155">
        <v>0</v>
      </c>
      <c r="AN258" s="155">
        <v>0</v>
      </c>
      <c r="AO258" s="155">
        <v>0</v>
      </c>
      <c r="AP258" s="155">
        <v>0</v>
      </c>
    </row>
    <row r="259" spans="1:42" ht="15.6" x14ac:dyDescent="0.3">
      <c r="A259" s="180" t="s">
        <v>767</v>
      </c>
      <c r="B259" s="179">
        <v>0</v>
      </c>
      <c r="C259" s="155">
        <v>0</v>
      </c>
      <c r="D259" s="155">
        <v>0</v>
      </c>
      <c r="E259" s="155">
        <v>0</v>
      </c>
      <c r="F259" s="155">
        <v>0</v>
      </c>
      <c r="G259" s="155">
        <v>0</v>
      </c>
      <c r="H259" s="155">
        <v>0</v>
      </c>
      <c r="I259" s="155">
        <v>0</v>
      </c>
      <c r="J259" s="155">
        <v>0</v>
      </c>
      <c r="K259" s="155">
        <v>0</v>
      </c>
      <c r="L259" s="155">
        <v>0</v>
      </c>
      <c r="M259" s="155">
        <v>0</v>
      </c>
      <c r="N259" s="155">
        <v>0</v>
      </c>
      <c r="O259" s="155">
        <v>0</v>
      </c>
      <c r="P259" s="155">
        <v>0</v>
      </c>
      <c r="Q259" s="155">
        <v>0</v>
      </c>
      <c r="R259" s="155">
        <v>0</v>
      </c>
      <c r="S259" s="155">
        <v>0</v>
      </c>
      <c r="T259" s="155">
        <v>0</v>
      </c>
      <c r="U259" s="155">
        <v>0</v>
      </c>
      <c r="V259" s="155">
        <v>0</v>
      </c>
      <c r="W259" s="155">
        <v>0</v>
      </c>
      <c r="X259" s="155">
        <v>0</v>
      </c>
      <c r="Y259" s="155">
        <v>0</v>
      </c>
      <c r="Z259" s="155">
        <v>0</v>
      </c>
      <c r="AA259" s="155">
        <v>0</v>
      </c>
      <c r="AB259" s="155">
        <v>0</v>
      </c>
      <c r="AC259" s="155">
        <v>0</v>
      </c>
      <c r="AD259" s="155">
        <v>0</v>
      </c>
      <c r="AE259" s="155">
        <v>0</v>
      </c>
      <c r="AF259" s="155">
        <v>0</v>
      </c>
      <c r="AG259" s="155">
        <v>0</v>
      </c>
      <c r="AH259" s="155">
        <v>0</v>
      </c>
      <c r="AI259" s="155">
        <v>0</v>
      </c>
      <c r="AJ259" s="155">
        <v>0</v>
      </c>
      <c r="AK259" s="155">
        <v>0</v>
      </c>
      <c r="AL259" s="155">
        <v>0</v>
      </c>
      <c r="AM259" s="155">
        <v>0</v>
      </c>
      <c r="AN259" s="155">
        <v>0</v>
      </c>
      <c r="AO259" s="155">
        <v>0</v>
      </c>
      <c r="AP259" s="155">
        <v>0</v>
      </c>
    </row>
    <row r="260" spans="1:42" ht="15.6" x14ac:dyDescent="0.3">
      <c r="A260" s="180" t="s">
        <v>768</v>
      </c>
      <c r="B260" s="179">
        <v>59</v>
      </c>
      <c r="C260" s="155">
        <v>0</v>
      </c>
      <c r="D260" s="155">
        <v>0</v>
      </c>
      <c r="E260" s="155">
        <v>0</v>
      </c>
      <c r="F260" s="155">
        <v>0</v>
      </c>
      <c r="G260" s="155">
        <v>0</v>
      </c>
      <c r="H260" s="155">
        <v>0</v>
      </c>
      <c r="I260" s="155">
        <v>0</v>
      </c>
      <c r="J260" s="155">
        <v>0</v>
      </c>
      <c r="K260" s="155">
        <v>0</v>
      </c>
      <c r="L260" s="155">
        <v>0</v>
      </c>
      <c r="M260" s="155">
        <v>0</v>
      </c>
      <c r="N260" s="155">
        <v>0</v>
      </c>
      <c r="O260" s="155">
        <v>0</v>
      </c>
      <c r="P260" s="155">
        <v>0</v>
      </c>
      <c r="Q260" s="155">
        <v>0</v>
      </c>
      <c r="R260" s="155">
        <v>0</v>
      </c>
      <c r="S260" s="155">
        <v>39</v>
      </c>
      <c r="T260" s="155">
        <v>0</v>
      </c>
      <c r="U260" s="155">
        <v>0</v>
      </c>
      <c r="V260" s="155">
        <v>0</v>
      </c>
      <c r="W260" s="155">
        <v>0</v>
      </c>
      <c r="X260" s="155">
        <v>0</v>
      </c>
      <c r="Y260" s="155">
        <v>0</v>
      </c>
      <c r="Z260" s="155">
        <v>0</v>
      </c>
      <c r="AA260" s="155">
        <v>0</v>
      </c>
      <c r="AB260" s="155">
        <v>0</v>
      </c>
      <c r="AC260" s="155">
        <v>8</v>
      </c>
      <c r="AD260" s="155">
        <v>0</v>
      </c>
      <c r="AE260" s="155">
        <v>0</v>
      </c>
      <c r="AF260" s="155">
        <v>0</v>
      </c>
      <c r="AG260" s="155">
        <v>6</v>
      </c>
      <c r="AH260" s="155">
        <v>0</v>
      </c>
      <c r="AI260" s="155">
        <v>0</v>
      </c>
      <c r="AJ260" s="155">
        <v>1</v>
      </c>
      <c r="AK260" s="155">
        <v>0</v>
      </c>
      <c r="AL260" s="155">
        <v>1</v>
      </c>
      <c r="AM260" s="155">
        <v>0</v>
      </c>
      <c r="AN260" s="155">
        <v>1</v>
      </c>
      <c r="AO260" s="155">
        <v>0</v>
      </c>
      <c r="AP260" s="155">
        <v>3</v>
      </c>
    </row>
    <row r="261" spans="1:42" ht="15.6" x14ac:dyDescent="0.3">
      <c r="A261" s="180" t="s">
        <v>769</v>
      </c>
      <c r="B261" s="179">
        <v>0</v>
      </c>
      <c r="C261" s="155">
        <v>0</v>
      </c>
      <c r="D261" s="155">
        <v>0</v>
      </c>
      <c r="E261" s="155">
        <v>0</v>
      </c>
      <c r="F261" s="155">
        <v>0</v>
      </c>
      <c r="G261" s="155">
        <v>0</v>
      </c>
      <c r="H261" s="155">
        <v>0</v>
      </c>
      <c r="I261" s="155">
        <v>0</v>
      </c>
      <c r="J261" s="155">
        <v>0</v>
      </c>
      <c r="K261" s="155">
        <v>0</v>
      </c>
      <c r="L261" s="155">
        <v>0</v>
      </c>
      <c r="M261" s="155">
        <v>0</v>
      </c>
      <c r="N261" s="155">
        <v>0</v>
      </c>
      <c r="O261" s="155">
        <v>0</v>
      </c>
      <c r="P261" s="155">
        <v>0</v>
      </c>
      <c r="Q261" s="155">
        <v>0</v>
      </c>
      <c r="R261" s="155">
        <v>0</v>
      </c>
      <c r="S261" s="155">
        <v>0</v>
      </c>
      <c r="T261" s="155">
        <v>0</v>
      </c>
      <c r="U261" s="155">
        <v>0</v>
      </c>
      <c r="V261" s="155">
        <v>0</v>
      </c>
      <c r="W261" s="155">
        <v>0</v>
      </c>
      <c r="X261" s="155">
        <v>0</v>
      </c>
      <c r="Y261" s="155">
        <v>0</v>
      </c>
      <c r="Z261" s="155">
        <v>0</v>
      </c>
      <c r="AA261" s="155">
        <v>0</v>
      </c>
      <c r="AB261" s="155">
        <v>0</v>
      </c>
      <c r="AC261" s="155">
        <v>0</v>
      </c>
      <c r="AD261" s="155">
        <v>0</v>
      </c>
      <c r="AE261" s="155">
        <v>0</v>
      </c>
      <c r="AF261" s="155">
        <v>0</v>
      </c>
      <c r="AG261" s="155">
        <v>0</v>
      </c>
      <c r="AH261" s="155">
        <v>0</v>
      </c>
      <c r="AI261" s="155">
        <v>0</v>
      </c>
      <c r="AJ261" s="155">
        <v>0</v>
      </c>
      <c r="AK261" s="155">
        <v>0</v>
      </c>
      <c r="AL261" s="155">
        <v>0</v>
      </c>
      <c r="AM261" s="155">
        <v>0</v>
      </c>
      <c r="AN261" s="155">
        <v>0</v>
      </c>
      <c r="AO261" s="155">
        <v>0</v>
      </c>
      <c r="AP261" s="155">
        <v>0</v>
      </c>
    </row>
    <row r="262" spans="1:42" ht="15.6" x14ac:dyDescent="0.3">
      <c r="A262" s="180" t="s">
        <v>521</v>
      </c>
      <c r="B262" s="179">
        <v>4</v>
      </c>
      <c r="C262" s="155">
        <v>0</v>
      </c>
      <c r="D262" s="155">
        <v>0</v>
      </c>
      <c r="E262" s="155">
        <v>0</v>
      </c>
      <c r="F262" s="155">
        <v>0</v>
      </c>
      <c r="G262" s="155">
        <v>0</v>
      </c>
      <c r="H262" s="155">
        <v>0</v>
      </c>
      <c r="I262" s="155">
        <v>0</v>
      </c>
      <c r="J262" s="155">
        <v>0</v>
      </c>
      <c r="K262" s="155">
        <v>0</v>
      </c>
      <c r="L262" s="155">
        <v>0</v>
      </c>
      <c r="M262" s="155">
        <v>0</v>
      </c>
      <c r="N262" s="155">
        <v>0</v>
      </c>
      <c r="O262" s="155">
        <v>0</v>
      </c>
      <c r="P262" s="155">
        <v>0</v>
      </c>
      <c r="Q262" s="155">
        <v>0</v>
      </c>
      <c r="R262" s="155">
        <v>0</v>
      </c>
      <c r="S262" s="155">
        <v>2</v>
      </c>
      <c r="T262" s="155">
        <v>0</v>
      </c>
      <c r="U262" s="155">
        <v>0</v>
      </c>
      <c r="V262" s="155">
        <v>0</v>
      </c>
      <c r="W262" s="155">
        <v>0</v>
      </c>
      <c r="X262" s="155">
        <v>0</v>
      </c>
      <c r="Y262" s="155">
        <v>0</v>
      </c>
      <c r="Z262" s="155">
        <v>0</v>
      </c>
      <c r="AA262" s="155">
        <v>0</v>
      </c>
      <c r="AB262" s="155">
        <v>0</v>
      </c>
      <c r="AC262" s="155">
        <v>1</v>
      </c>
      <c r="AD262" s="155">
        <v>0</v>
      </c>
      <c r="AE262" s="155">
        <v>0</v>
      </c>
      <c r="AF262" s="155">
        <v>0</v>
      </c>
      <c r="AG262" s="155">
        <v>0</v>
      </c>
      <c r="AH262" s="155">
        <v>0</v>
      </c>
      <c r="AI262" s="155">
        <v>0</v>
      </c>
      <c r="AJ262" s="155">
        <v>1</v>
      </c>
      <c r="AK262" s="155">
        <v>0</v>
      </c>
      <c r="AL262" s="155">
        <v>0</v>
      </c>
      <c r="AM262" s="155">
        <v>0</v>
      </c>
      <c r="AN262" s="155">
        <v>0</v>
      </c>
      <c r="AO262" s="155">
        <v>0</v>
      </c>
      <c r="AP262" s="155">
        <v>0</v>
      </c>
    </row>
    <row r="263" spans="1:42" ht="15.6" x14ac:dyDescent="0.3">
      <c r="A263" s="180" t="s">
        <v>770</v>
      </c>
      <c r="B263" s="179">
        <v>0</v>
      </c>
      <c r="C263" s="155">
        <v>0</v>
      </c>
      <c r="D263" s="155">
        <v>0</v>
      </c>
      <c r="E263" s="155">
        <v>0</v>
      </c>
      <c r="F263" s="155">
        <v>0</v>
      </c>
      <c r="G263" s="155">
        <v>0</v>
      </c>
      <c r="H263" s="155">
        <v>0</v>
      </c>
      <c r="I263" s="155">
        <v>0</v>
      </c>
      <c r="J263" s="155">
        <v>0</v>
      </c>
      <c r="K263" s="155">
        <v>0</v>
      </c>
      <c r="L263" s="155">
        <v>0</v>
      </c>
      <c r="M263" s="155">
        <v>0</v>
      </c>
      <c r="N263" s="155">
        <v>0</v>
      </c>
      <c r="O263" s="155">
        <v>0</v>
      </c>
      <c r="P263" s="155">
        <v>0</v>
      </c>
      <c r="Q263" s="155">
        <v>0</v>
      </c>
      <c r="R263" s="155">
        <v>0</v>
      </c>
      <c r="S263" s="155">
        <v>0</v>
      </c>
      <c r="T263" s="155">
        <v>0</v>
      </c>
      <c r="U263" s="155">
        <v>0</v>
      </c>
      <c r="V263" s="155">
        <v>0</v>
      </c>
      <c r="W263" s="155">
        <v>0</v>
      </c>
      <c r="X263" s="155">
        <v>0</v>
      </c>
      <c r="Y263" s="155">
        <v>0</v>
      </c>
      <c r="Z263" s="155">
        <v>0</v>
      </c>
      <c r="AA263" s="155">
        <v>0</v>
      </c>
      <c r="AB263" s="155">
        <v>0</v>
      </c>
      <c r="AC263" s="155">
        <v>0</v>
      </c>
      <c r="AD263" s="155">
        <v>0</v>
      </c>
      <c r="AE263" s="155">
        <v>0</v>
      </c>
      <c r="AF263" s="155">
        <v>0</v>
      </c>
      <c r="AG263" s="155">
        <v>0</v>
      </c>
      <c r="AH263" s="155">
        <v>0</v>
      </c>
      <c r="AI263" s="155">
        <v>0</v>
      </c>
      <c r="AJ263" s="155">
        <v>0</v>
      </c>
      <c r="AK263" s="155">
        <v>0</v>
      </c>
      <c r="AL263" s="155">
        <v>0</v>
      </c>
      <c r="AM263" s="155">
        <v>0</v>
      </c>
      <c r="AN263" s="155">
        <v>0</v>
      </c>
      <c r="AO263" s="155">
        <v>0</v>
      </c>
      <c r="AP263" s="155">
        <v>0</v>
      </c>
    </row>
    <row r="264" spans="1:42" ht="15.6" x14ac:dyDescent="0.3">
      <c r="A264" s="180" t="s">
        <v>771</v>
      </c>
      <c r="B264" s="179">
        <v>0</v>
      </c>
      <c r="C264" s="155">
        <v>0</v>
      </c>
      <c r="D264" s="155">
        <v>0</v>
      </c>
      <c r="E264" s="155">
        <v>0</v>
      </c>
      <c r="F264" s="155">
        <v>0</v>
      </c>
      <c r="G264" s="155">
        <v>0</v>
      </c>
      <c r="H264" s="155">
        <v>0</v>
      </c>
      <c r="I264" s="155">
        <v>0</v>
      </c>
      <c r="J264" s="155">
        <v>0</v>
      </c>
      <c r="K264" s="155">
        <v>0</v>
      </c>
      <c r="L264" s="155">
        <v>0</v>
      </c>
      <c r="M264" s="155">
        <v>0</v>
      </c>
      <c r="N264" s="155">
        <v>0</v>
      </c>
      <c r="O264" s="155">
        <v>0</v>
      </c>
      <c r="P264" s="155">
        <v>0</v>
      </c>
      <c r="Q264" s="155">
        <v>0</v>
      </c>
      <c r="R264" s="155">
        <v>0</v>
      </c>
      <c r="S264" s="155">
        <v>0</v>
      </c>
      <c r="T264" s="155">
        <v>0</v>
      </c>
      <c r="U264" s="155">
        <v>0</v>
      </c>
      <c r="V264" s="155">
        <v>0</v>
      </c>
      <c r="W264" s="155">
        <v>0</v>
      </c>
      <c r="X264" s="155">
        <v>0</v>
      </c>
      <c r="Y264" s="155">
        <v>0</v>
      </c>
      <c r="Z264" s="155">
        <v>0</v>
      </c>
      <c r="AA264" s="155">
        <v>0</v>
      </c>
      <c r="AB264" s="155">
        <v>0</v>
      </c>
      <c r="AC264" s="155">
        <v>0</v>
      </c>
      <c r="AD264" s="155">
        <v>0</v>
      </c>
      <c r="AE264" s="155">
        <v>0</v>
      </c>
      <c r="AF264" s="155">
        <v>0</v>
      </c>
      <c r="AG264" s="155">
        <v>0</v>
      </c>
      <c r="AH264" s="155">
        <v>0</v>
      </c>
      <c r="AI264" s="155">
        <v>0</v>
      </c>
      <c r="AJ264" s="155">
        <v>0</v>
      </c>
      <c r="AK264" s="155">
        <v>0</v>
      </c>
      <c r="AL264" s="155">
        <v>0</v>
      </c>
      <c r="AM264" s="155">
        <v>0</v>
      </c>
      <c r="AN264" s="155">
        <v>0</v>
      </c>
      <c r="AO264" s="155">
        <v>0</v>
      </c>
      <c r="AP264" s="155">
        <v>0</v>
      </c>
    </row>
    <row r="265" spans="1:42" ht="15.6" x14ac:dyDescent="0.3">
      <c r="A265" s="180" t="s">
        <v>772</v>
      </c>
      <c r="B265" s="179">
        <v>0</v>
      </c>
      <c r="C265" s="155">
        <v>0</v>
      </c>
      <c r="D265" s="155">
        <v>0</v>
      </c>
      <c r="E265" s="155">
        <v>0</v>
      </c>
      <c r="F265" s="155">
        <v>0</v>
      </c>
      <c r="G265" s="155">
        <v>0</v>
      </c>
      <c r="H265" s="155">
        <v>0</v>
      </c>
      <c r="I265" s="155">
        <v>0</v>
      </c>
      <c r="J265" s="155">
        <v>0</v>
      </c>
      <c r="K265" s="155">
        <v>0</v>
      </c>
      <c r="L265" s="155">
        <v>0</v>
      </c>
      <c r="M265" s="155">
        <v>0</v>
      </c>
      <c r="N265" s="155">
        <v>0</v>
      </c>
      <c r="O265" s="155">
        <v>0</v>
      </c>
      <c r="P265" s="155">
        <v>0</v>
      </c>
      <c r="Q265" s="155">
        <v>0</v>
      </c>
      <c r="R265" s="155">
        <v>0</v>
      </c>
      <c r="S265" s="155">
        <v>0</v>
      </c>
      <c r="T265" s="155">
        <v>0</v>
      </c>
      <c r="U265" s="155">
        <v>0</v>
      </c>
      <c r="V265" s="155">
        <v>0</v>
      </c>
      <c r="W265" s="155">
        <v>0</v>
      </c>
      <c r="X265" s="155">
        <v>0</v>
      </c>
      <c r="Y265" s="155">
        <v>0</v>
      </c>
      <c r="Z265" s="155">
        <v>0</v>
      </c>
      <c r="AA265" s="155">
        <v>0</v>
      </c>
      <c r="AB265" s="155">
        <v>0</v>
      </c>
      <c r="AC265" s="155">
        <v>0</v>
      </c>
      <c r="AD265" s="155">
        <v>0</v>
      </c>
      <c r="AE265" s="155">
        <v>0</v>
      </c>
      <c r="AF265" s="155">
        <v>0</v>
      </c>
      <c r="AG265" s="155">
        <v>0</v>
      </c>
      <c r="AH265" s="155">
        <v>0</v>
      </c>
      <c r="AI265" s="155">
        <v>0</v>
      </c>
      <c r="AJ265" s="155">
        <v>0</v>
      </c>
      <c r="AK265" s="155">
        <v>0</v>
      </c>
      <c r="AL265" s="155">
        <v>0</v>
      </c>
      <c r="AM265" s="155">
        <v>0</v>
      </c>
      <c r="AN265" s="155">
        <v>0</v>
      </c>
      <c r="AO265" s="155">
        <v>0</v>
      </c>
      <c r="AP265" s="155">
        <v>0</v>
      </c>
    </row>
    <row r="266" spans="1:42" ht="15.6" x14ac:dyDescent="0.3">
      <c r="A266" s="180" t="s">
        <v>773</v>
      </c>
      <c r="B266" s="179">
        <v>0</v>
      </c>
      <c r="C266" s="155">
        <v>0</v>
      </c>
      <c r="D266" s="155">
        <v>0</v>
      </c>
      <c r="E266" s="155">
        <v>0</v>
      </c>
      <c r="F266" s="155">
        <v>0</v>
      </c>
      <c r="G266" s="155">
        <v>0</v>
      </c>
      <c r="H266" s="155">
        <v>0</v>
      </c>
      <c r="I266" s="155">
        <v>0</v>
      </c>
      <c r="J266" s="155">
        <v>0</v>
      </c>
      <c r="K266" s="155">
        <v>0</v>
      </c>
      <c r="L266" s="155">
        <v>0</v>
      </c>
      <c r="M266" s="155">
        <v>0</v>
      </c>
      <c r="N266" s="155">
        <v>0</v>
      </c>
      <c r="O266" s="155">
        <v>0</v>
      </c>
      <c r="P266" s="155">
        <v>0</v>
      </c>
      <c r="Q266" s="155">
        <v>0</v>
      </c>
      <c r="R266" s="155">
        <v>0</v>
      </c>
      <c r="S266" s="155">
        <v>0</v>
      </c>
      <c r="T266" s="155">
        <v>0</v>
      </c>
      <c r="U266" s="155">
        <v>0</v>
      </c>
      <c r="V266" s="155">
        <v>0</v>
      </c>
      <c r="W266" s="155">
        <v>0</v>
      </c>
      <c r="X266" s="155">
        <v>0</v>
      </c>
      <c r="Y266" s="155">
        <v>0</v>
      </c>
      <c r="Z266" s="155">
        <v>0</v>
      </c>
      <c r="AA266" s="155">
        <v>0</v>
      </c>
      <c r="AB266" s="155">
        <v>0</v>
      </c>
      <c r="AC266" s="155">
        <v>0</v>
      </c>
      <c r="AD266" s="155">
        <v>0</v>
      </c>
      <c r="AE266" s="155">
        <v>0</v>
      </c>
      <c r="AF266" s="155">
        <v>0</v>
      </c>
      <c r="AG266" s="155">
        <v>0</v>
      </c>
      <c r="AH266" s="155">
        <v>0</v>
      </c>
      <c r="AI266" s="155">
        <v>0</v>
      </c>
      <c r="AJ266" s="155">
        <v>0</v>
      </c>
      <c r="AK266" s="155">
        <v>0</v>
      </c>
      <c r="AL266" s="155">
        <v>0</v>
      </c>
      <c r="AM266" s="155">
        <v>0</v>
      </c>
      <c r="AN266" s="155">
        <v>0</v>
      </c>
      <c r="AO266" s="155">
        <v>0</v>
      </c>
      <c r="AP266" s="155">
        <v>0</v>
      </c>
    </row>
    <row r="267" spans="1:42" ht="15.6" x14ac:dyDescent="0.3">
      <c r="A267" s="180" t="s">
        <v>774</v>
      </c>
      <c r="B267" s="179">
        <v>0</v>
      </c>
      <c r="C267" s="155">
        <v>0</v>
      </c>
      <c r="D267" s="155">
        <v>0</v>
      </c>
      <c r="E267" s="155">
        <v>0</v>
      </c>
      <c r="F267" s="155">
        <v>0</v>
      </c>
      <c r="G267" s="155">
        <v>0</v>
      </c>
      <c r="H267" s="155">
        <v>0</v>
      </c>
      <c r="I267" s="155">
        <v>0</v>
      </c>
      <c r="J267" s="155">
        <v>0</v>
      </c>
      <c r="K267" s="155">
        <v>0</v>
      </c>
      <c r="L267" s="155">
        <v>0</v>
      </c>
      <c r="M267" s="155">
        <v>0</v>
      </c>
      <c r="N267" s="155">
        <v>0</v>
      </c>
      <c r="O267" s="155">
        <v>0</v>
      </c>
      <c r="P267" s="155">
        <v>0</v>
      </c>
      <c r="Q267" s="155">
        <v>0</v>
      </c>
      <c r="R267" s="155">
        <v>0</v>
      </c>
      <c r="S267" s="155">
        <v>0</v>
      </c>
      <c r="T267" s="155">
        <v>0</v>
      </c>
      <c r="U267" s="155">
        <v>0</v>
      </c>
      <c r="V267" s="155">
        <v>0</v>
      </c>
      <c r="W267" s="155">
        <v>0</v>
      </c>
      <c r="X267" s="155">
        <v>0</v>
      </c>
      <c r="Y267" s="155">
        <v>0</v>
      </c>
      <c r="Z267" s="155">
        <v>0</v>
      </c>
      <c r="AA267" s="155">
        <v>0</v>
      </c>
      <c r="AB267" s="155">
        <v>0</v>
      </c>
      <c r="AC267" s="155">
        <v>0</v>
      </c>
      <c r="AD267" s="155">
        <v>0</v>
      </c>
      <c r="AE267" s="155">
        <v>0</v>
      </c>
      <c r="AF267" s="155">
        <v>0</v>
      </c>
      <c r="AG267" s="155">
        <v>0</v>
      </c>
      <c r="AH267" s="155">
        <v>0</v>
      </c>
      <c r="AI267" s="155">
        <v>0</v>
      </c>
      <c r="AJ267" s="155">
        <v>0</v>
      </c>
      <c r="AK267" s="155">
        <v>0</v>
      </c>
      <c r="AL267" s="155">
        <v>0</v>
      </c>
      <c r="AM267" s="155">
        <v>0</v>
      </c>
      <c r="AN267" s="155">
        <v>0</v>
      </c>
      <c r="AO267" s="155">
        <v>0</v>
      </c>
      <c r="AP267" s="155">
        <v>0</v>
      </c>
    </row>
    <row r="268" spans="1:42" ht="15.6" x14ac:dyDescent="0.3">
      <c r="A268" s="180" t="s">
        <v>775</v>
      </c>
      <c r="B268" s="179">
        <v>0</v>
      </c>
      <c r="C268" s="155">
        <v>0</v>
      </c>
      <c r="D268" s="155">
        <v>0</v>
      </c>
      <c r="E268" s="155">
        <v>0</v>
      </c>
      <c r="F268" s="155">
        <v>0</v>
      </c>
      <c r="G268" s="155">
        <v>0</v>
      </c>
      <c r="H268" s="155">
        <v>0</v>
      </c>
      <c r="I268" s="155">
        <v>0</v>
      </c>
      <c r="J268" s="155">
        <v>0</v>
      </c>
      <c r="K268" s="155">
        <v>0</v>
      </c>
      <c r="L268" s="155">
        <v>0</v>
      </c>
      <c r="M268" s="155">
        <v>0</v>
      </c>
      <c r="N268" s="155">
        <v>0</v>
      </c>
      <c r="O268" s="155">
        <v>0</v>
      </c>
      <c r="P268" s="155">
        <v>0</v>
      </c>
      <c r="Q268" s="155">
        <v>0</v>
      </c>
      <c r="R268" s="155">
        <v>0</v>
      </c>
      <c r="S268" s="155">
        <v>0</v>
      </c>
      <c r="T268" s="155">
        <v>0</v>
      </c>
      <c r="U268" s="155">
        <v>0</v>
      </c>
      <c r="V268" s="155">
        <v>0</v>
      </c>
      <c r="W268" s="155">
        <v>0</v>
      </c>
      <c r="X268" s="155">
        <v>0</v>
      </c>
      <c r="Y268" s="155">
        <v>0</v>
      </c>
      <c r="Z268" s="155">
        <v>0</v>
      </c>
      <c r="AA268" s="155">
        <v>0</v>
      </c>
      <c r="AB268" s="155">
        <v>0</v>
      </c>
      <c r="AC268" s="155">
        <v>0</v>
      </c>
      <c r="AD268" s="155">
        <v>0</v>
      </c>
      <c r="AE268" s="155">
        <v>0</v>
      </c>
      <c r="AF268" s="155">
        <v>0</v>
      </c>
      <c r="AG268" s="155">
        <v>0</v>
      </c>
      <c r="AH268" s="155">
        <v>0</v>
      </c>
      <c r="AI268" s="155">
        <v>0</v>
      </c>
      <c r="AJ268" s="155">
        <v>0</v>
      </c>
      <c r="AK268" s="155">
        <v>0</v>
      </c>
      <c r="AL268" s="155">
        <v>0</v>
      </c>
      <c r="AM268" s="155">
        <v>0</v>
      </c>
      <c r="AN268" s="155">
        <v>0</v>
      </c>
      <c r="AO268" s="155">
        <v>0</v>
      </c>
      <c r="AP268" s="155">
        <v>0</v>
      </c>
    </row>
    <row r="269" spans="1:42" ht="15.6" x14ac:dyDescent="0.3">
      <c r="A269" s="180" t="s">
        <v>776</v>
      </c>
      <c r="B269" s="179">
        <v>0</v>
      </c>
      <c r="C269" s="155">
        <v>0</v>
      </c>
      <c r="D269" s="155">
        <v>0</v>
      </c>
      <c r="E269" s="155">
        <v>0</v>
      </c>
      <c r="F269" s="155">
        <v>0</v>
      </c>
      <c r="G269" s="155">
        <v>0</v>
      </c>
      <c r="H269" s="155">
        <v>0</v>
      </c>
      <c r="I269" s="155">
        <v>0</v>
      </c>
      <c r="J269" s="155">
        <v>0</v>
      </c>
      <c r="K269" s="155">
        <v>0</v>
      </c>
      <c r="L269" s="155">
        <v>0</v>
      </c>
      <c r="M269" s="155">
        <v>0</v>
      </c>
      <c r="N269" s="155">
        <v>0</v>
      </c>
      <c r="O269" s="155">
        <v>0</v>
      </c>
      <c r="P269" s="155">
        <v>0</v>
      </c>
      <c r="Q269" s="155">
        <v>0</v>
      </c>
      <c r="R269" s="155">
        <v>0</v>
      </c>
      <c r="S269" s="155">
        <v>0</v>
      </c>
      <c r="T269" s="155">
        <v>0</v>
      </c>
      <c r="U269" s="155">
        <v>0</v>
      </c>
      <c r="V269" s="155">
        <v>0</v>
      </c>
      <c r="W269" s="155">
        <v>0</v>
      </c>
      <c r="X269" s="155">
        <v>0</v>
      </c>
      <c r="Y269" s="155">
        <v>0</v>
      </c>
      <c r="Z269" s="155">
        <v>0</v>
      </c>
      <c r="AA269" s="155">
        <v>0</v>
      </c>
      <c r="AB269" s="155">
        <v>0</v>
      </c>
      <c r="AC269" s="155">
        <v>0</v>
      </c>
      <c r="AD269" s="155">
        <v>0</v>
      </c>
      <c r="AE269" s="155">
        <v>0</v>
      </c>
      <c r="AF269" s="155">
        <v>0</v>
      </c>
      <c r="AG269" s="155">
        <v>0</v>
      </c>
      <c r="AH269" s="155">
        <v>0</v>
      </c>
      <c r="AI269" s="155">
        <v>0</v>
      </c>
      <c r="AJ269" s="155">
        <v>0</v>
      </c>
      <c r="AK269" s="155">
        <v>0</v>
      </c>
      <c r="AL269" s="155">
        <v>0</v>
      </c>
      <c r="AM269" s="155">
        <v>0</v>
      </c>
      <c r="AN269" s="155">
        <v>0</v>
      </c>
      <c r="AO269" s="155">
        <v>0</v>
      </c>
      <c r="AP269" s="155">
        <v>0</v>
      </c>
    </row>
    <row r="270" spans="1:42" ht="15.6" x14ac:dyDescent="0.3">
      <c r="A270" s="180" t="s">
        <v>570</v>
      </c>
      <c r="B270" s="179">
        <v>0</v>
      </c>
      <c r="C270" s="155">
        <v>0</v>
      </c>
      <c r="D270" s="155">
        <v>0</v>
      </c>
      <c r="E270" s="155">
        <v>0</v>
      </c>
      <c r="F270" s="155">
        <v>0</v>
      </c>
      <c r="G270" s="155">
        <v>0</v>
      </c>
      <c r="H270" s="155">
        <v>0</v>
      </c>
      <c r="I270" s="155">
        <v>0</v>
      </c>
      <c r="J270" s="155">
        <v>0</v>
      </c>
      <c r="K270" s="155">
        <v>0</v>
      </c>
      <c r="L270" s="155">
        <v>0</v>
      </c>
      <c r="M270" s="155">
        <v>0</v>
      </c>
      <c r="N270" s="155">
        <v>0</v>
      </c>
      <c r="O270" s="155">
        <v>0</v>
      </c>
      <c r="P270" s="155">
        <v>0</v>
      </c>
      <c r="Q270" s="155">
        <v>0</v>
      </c>
      <c r="R270" s="155">
        <v>0</v>
      </c>
      <c r="S270" s="155">
        <v>0</v>
      </c>
      <c r="T270" s="155">
        <v>0</v>
      </c>
      <c r="U270" s="155">
        <v>0</v>
      </c>
      <c r="V270" s="155">
        <v>0</v>
      </c>
      <c r="W270" s="155">
        <v>0</v>
      </c>
      <c r="X270" s="155">
        <v>0</v>
      </c>
      <c r="Y270" s="155">
        <v>0</v>
      </c>
      <c r="Z270" s="155">
        <v>0</v>
      </c>
      <c r="AA270" s="155">
        <v>0</v>
      </c>
      <c r="AB270" s="155">
        <v>0</v>
      </c>
      <c r="AC270" s="155">
        <v>0</v>
      </c>
      <c r="AD270" s="155">
        <v>0</v>
      </c>
      <c r="AE270" s="155">
        <v>0</v>
      </c>
      <c r="AF270" s="155">
        <v>0</v>
      </c>
      <c r="AG270" s="155">
        <v>0</v>
      </c>
      <c r="AH270" s="155">
        <v>0</v>
      </c>
      <c r="AI270" s="155">
        <v>0</v>
      </c>
      <c r="AJ270" s="155">
        <v>0</v>
      </c>
      <c r="AK270" s="155">
        <v>0</v>
      </c>
      <c r="AL270" s="155">
        <v>0</v>
      </c>
      <c r="AM270" s="155">
        <v>0</v>
      </c>
      <c r="AN270" s="155">
        <v>0</v>
      </c>
      <c r="AO270" s="155">
        <v>0</v>
      </c>
      <c r="AP270" s="155">
        <v>0</v>
      </c>
    </row>
    <row r="271" spans="1:42" ht="15.6" x14ac:dyDescent="0.3">
      <c r="A271" s="180" t="s">
        <v>777</v>
      </c>
      <c r="B271" s="179">
        <v>0</v>
      </c>
      <c r="C271" s="155">
        <v>0</v>
      </c>
      <c r="D271" s="155">
        <v>0</v>
      </c>
      <c r="E271" s="155">
        <v>0</v>
      </c>
      <c r="F271" s="155">
        <v>0</v>
      </c>
      <c r="G271" s="155">
        <v>0</v>
      </c>
      <c r="H271" s="155">
        <v>0</v>
      </c>
      <c r="I271" s="155">
        <v>0</v>
      </c>
      <c r="J271" s="155">
        <v>0</v>
      </c>
      <c r="K271" s="155">
        <v>0</v>
      </c>
      <c r="L271" s="155">
        <v>0</v>
      </c>
      <c r="M271" s="155">
        <v>0</v>
      </c>
      <c r="N271" s="155">
        <v>0</v>
      </c>
      <c r="O271" s="155">
        <v>0</v>
      </c>
      <c r="P271" s="155">
        <v>0</v>
      </c>
      <c r="Q271" s="155">
        <v>0</v>
      </c>
      <c r="R271" s="155">
        <v>0</v>
      </c>
      <c r="S271" s="155">
        <v>0</v>
      </c>
      <c r="T271" s="155">
        <v>0</v>
      </c>
      <c r="U271" s="155">
        <v>0</v>
      </c>
      <c r="V271" s="155">
        <v>0</v>
      </c>
      <c r="W271" s="155">
        <v>0</v>
      </c>
      <c r="X271" s="155">
        <v>0</v>
      </c>
      <c r="Y271" s="155">
        <v>0</v>
      </c>
      <c r="Z271" s="155">
        <v>0</v>
      </c>
      <c r="AA271" s="155">
        <v>0</v>
      </c>
      <c r="AB271" s="155">
        <v>0</v>
      </c>
      <c r="AC271" s="155">
        <v>0</v>
      </c>
      <c r="AD271" s="155">
        <v>0</v>
      </c>
      <c r="AE271" s="155">
        <v>0</v>
      </c>
      <c r="AF271" s="155">
        <v>0</v>
      </c>
      <c r="AG271" s="155">
        <v>0</v>
      </c>
      <c r="AH271" s="155">
        <v>0</v>
      </c>
      <c r="AI271" s="155">
        <v>0</v>
      </c>
      <c r="AJ271" s="155">
        <v>0</v>
      </c>
      <c r="AK271" s="155">
        <v>0</v>
      </c>
      <c r="AL271" s="155">
        <v>0</v>
      </c>
      <c r="AM271" s="155">
        <v>0</v>
      </c>
      <c r="AN271" s="155">
        <v>0</v>
      </c>
      <c r="AO271" s="155">
        <v>0</v>
      </c>
      <c r="AP271" s="155">
        <v>0</v>
      </c>
    </row>
    <row r="272" spans="1:42" ht="15.6" x14ac:dyDescent="0.3">
      <c r="A272" s="180" t="s">
        <v>778</v>
      </c>
      <c r="B272" s="179">
        <v>0</v>
      </c>
      <c r="C272" s="155">
        <v>0</v>
      </c>
      <c r="D272" s="155">
        <v>0</v>
      </c>
      <c r="E272" s="155">
        <v>0</v>
      </c>
      <c r="F272" s="155">
        <v>0</v>
      </c>
      <c r="G272" s="155">
        <v>0</v>
      </c>
      <c r="H272" s="155">
        <v>0</v>
      </c>
      <c r="I272" s="155">
        <v>0</v>
      </c>
      <c r="J272" s="155">
        <v>0</v>
      </c>
      <c r="K272" s="155">
        <v>0</v>
      </c>
      <c r="L272" s="155">
        <v>0</v>
      </c>
      <c r="M272" s="155">
        <v>0</v>
      </c>
      <c r="N272" s="155">
        <v>0</v>
      </c>
      <c r="O272" s="155">
        <v>0</v>
      </c>
      <c r="P272" s="155">
        <v>0</v>
      </c>
      <c r="Q272" s="155">
        <v>0</v>
      </c>
      <c r="R272" s="155">
        <v>0</v>
      </c>
      <c r="S272" s="155">
        <v>0</v>
      </c>
      <c r="T272" s="155">
        <v>0</v>
      </c>
      <c r="U272" s="155">
        <v>0</v>
      </c>
      <c r="V272" s="155">
        <v>0</v>
      </c>
      <c r="W272" s="155">
        <v>0</v>
      </c>
      <c r="X272" s="155">
        <v>0</v>
      </c>
      <c r="Y272" s="155">
        <v>0</v>
      </c>
      <c r="Z272" s="155">
        <v>0</v>
      </c>
      <c r="AA272" s="155">
        <v>0</v>
      </c>
      <c r="AB272" s="155">
        <v>0</v>
      </c>
      <c r="AC272" s="155">
        <v>0</v>
      </c>
      <c r="AD272" s="155">
        <v>0</v>
      </c>
      <c r="AE272" s="155">
        <v>0</v>
      </c>
      <c r="AF272" s="155">
        <v>0</v>
      </c>
      <c r="AG272" s="155">
        <v>0</v>
      </c>
      <c r="AH272" s="155">
        <v>0</v>
      </c>
      <c r="AI272" s="155">
        <v>0</v>
      </c>
      <c r="AJ272" s="155">
        <v>0</v>
      </c>
      <c r="AK272" s="155">
        <v>0</v>
      </c>
      <c r="AL272" s="155">
        <v>0</v>
      </c>
      <c r="AM272" s="155">
        <v>0</v>
      </c>
      <c r="AN272" s="155">
        <v>0</v>
      </c>
      <c r="AO272" s="155">
        <v>0</v>
      </c>
      <c r="AP272" s="155">
        <v>0</v>
      </c>
    </row>
    <row r="273" spans="1:42" ht="15.6" x14ac:dyDescent="0.3">
      <c r="A273" s="180" t="s">
        <v>567</v>
      </c>
      <c r="B273" s="179">
        <v>0</v>
      </c>
      <c r="C273" s="155">
        <v>0</v>
      </c>
      <c r="D273" s="155">
        <v>0</v>
      </c>
      <c r="E273" s="155">
        <v>0</v>
      </c>
      <c r="F273" s="155">
        <v>0</v>
      </c>
      <c r="G273" s="155">
        <v>0</v>
      </c>
      <c r="H273" s="155">
        <v>0</v>
      </c>
      <c r="I273" s="155">
        <v>0</v>
      </c>
      <c r="J273" s="155">
        <v>0</v>
      </c>
      <c r="K273" s="155">
        <v>0</v>
      </c>
      <c r="L273" s="155">
        <v>0</v>
      </c>
      <c r="M273" s="155">
        <v>0</v>
      </c>
      <c r="N273" s="155">
        <v>0</v>
      </c>
      <c r="O273" s="155">
        <v>0</v>
      </c>
      <c r="P273" s="155">
        <v>0</v>
      </c>
      <c r="Q273" s="155">
        <v>0</v>
      </c>
      <c r="R273" s="155">
        <v>0</v>
      </c>
      <c r="S273" s="155">
        <v>0</v>
      </c>
      <c r="T273" s="155">
        <v>0</v>
      </c>
      <c r="U273" s="155">
        <v>0</v>
      </c>
      <c r="V273" s="155">
        <v>0</v>
      </c>
      <c r="W273" s="155">
        <v>0</v>
      </c>
      <c r="X273" s="155">
        <v>0</v>
      </c>
      <c r="Y273" s="155">
        <v>0</v>
      </c>
      <c r="Z273" s="155">
        <v>0</v>
      </c>
      <c r="AA273" s="155">
        <v>0</v>
      </c>
      <c r="AB273" s="155">
        <v>0</v>
      </c>
      <c r="AC273" s="155">
        <v>0</v>
      </c>
      <c r="AD273" s="155">
        <v>0</v>
      </c>
      <c r="AE273" s="155">
        <v>0</v>
      </c>
      <c r="AF273" s="155">
        <v>0</v>
      </c>
      <c r="AG273" s="155">
        <v>0</v>
      </c>
      <c r="AH273" s="155">
        <v>0</v>
      </c>
      <c r="AI273" s="155">
        <v>0</v>
      </c>
      <c r="AJ273" s="155">
        <v>0</v>
      </c>
      <c r="AK273" s="155">
        <v>0</v>
      </c>
      <c r="AL273" s="155">
        <v>0</v>
      </c>
      <c r="AM273" s="155">
        <v>0</v>
      </c>
      <c r="AN273" s="155">
        <v>0</v>
      </c>
      <c r="AO273" s="155">
        <v>0</v>
      </c>
      <c r="AP273" s="155">
        <v>0</v>
      </c>
    </row>
    <row r="274" spans="1:42" ht="15.6" x14ac:dyDescent="0.3">
      <c r="A274" s="180" t="s">
        <v>507</v>
      </c>
      <c r="B274" s="179">
        <v>0</v>
      </c>
      <c r="C274" s="155">
        <v>0</v>
      </c>
      <c r="D274" s="155">
        <v>0</v>
      </c>
      <c r="E274" s="155">
        <v>0</v>
      </c>
      <c r="F274" s="155">
        <v>0</v>
      </c>
      <c r="G274" s="155">
        <v>0</v>
      </c>
      <c r="H274" s="155">
        <v>0</v>
      </c>
      <c r="I274" s="155">
        <v>0</v>
      </c>
      <c r="J274" s="155">
        <v>0</v>
      </c>
      <c r="K274" s="155">
        <v>0</v>
      </c>
      <c r="L274" s="155">
        <v>0</v>
      </c>
      <c r="M274" s="155">
        <v>0</v>
      </c>
      <c r="N274" s="155">
        <v>0</v>
      </c>
      <c r="O274" s="155">
        <v>0</v>
      </c>
      <c r="P274" s="155">
        <v>0</v>
      </c>
      <c r="Q274" s="155">
        <v>0</v>
      </c>
      <c r="R274" s="155">
        <v>0</v>
      </c>
      <c r="S274" s="155">
        <v>0</v>
      </c>
      <c r="T274" s="155">
        <v>0</v>
      </c>
      <c r="U274" s="155">
        <v>0</v>
      </c>
      <c r="V274" s="155">
        <v>0</v>
      </c>
      <c r="W274" s="155">
        <v>0</v>
      </c>
      <c r="X274" s="155">
        <v>0</v>
      </c>
      <c r="Y274" s="155">
        <v>0</v>
      </c>
      <c r="Z274" s="155">
        <v>0</v>
      </c>
      <c r="AA274" s="155">
        <v>0</v>
      </c>
      <c r="AB274" s="155">
        <v>0</v>
      </c>
      <c r="AC274" s="155">
        <v>0</v>
      </c>
      <c r="AD274" s="155">
        <v>0</v>
      </c>
      <c r="AE274" s="155">
        <v>0</v>
      </c>
      <c r="AF274" s="155">
        <v>0</v>
      </c>
      <c r="AG274" s="155">
        <v>0</v>
      </c>
      <c r="AH274" s="155">
        <v>0</v>
      </c>
      <c r="AI274" s="155">
        <v>0</v>
      </c>
      <c r="AJ274" s="155">
        <v>0</v>
      </c>
      <c r="AK274" s="155">
        <v>0</v>
      </c>
      <c r="AL274" s="155">
        <v>0</v>
      </c>
      <c r="AM274" s="155">
        <v>0</v>
      </c>
      <c r="AN274" s="155">
        <v>0</v>
      </c>
      <c r="AO274" s="155">
        <v>0</v>
      </c>
      <c r="AP274" s="155">
        <v>0</v>
      </c>
    </row>
    <row r="275" spans="1:42" ht="15.6" x14ac:dyDescent="0.3">
      <c r="A275" s="180" t="s">
        <v>522</v>
      </c>
      <c r="B275" s="179">
        <v>1</v>
      </c>
      <c r="C275" s="155">
        <v>0</v>
      </c>
      <c r="D275" s="155">
        <v>0</v>
      </c>
      <c r="E275" s="155">
        <v>0</v>
      </c>
      <c r="F275" s="155">
        <v>0</v>
      </c>
      <c r="G275" s="155">
        <v>0</v>
      </c>
      <c r="H275" s="155">
        <v>0</v>
      </c>
      <c r="I275" s="155">
        <v>0</v>
      </c>
      <c r="J275" s="155">
        <v>0</v>
      </c>
      <c r="K275" s="155">
        <v>0</v>
      </c>
      <c r="L275" s="155">
        <v>0</v>
      </c>
      <c r="M275" s="155">
        <v>0</v>
      </c>
      <c r="N275" s="155">
        <v>0</v>
      </c>
      <c r="O275" s="155">
        <v>0</v>
      </c>
      <c r="P275" s="155">
        <v>0</v>
      </c>
      <c r="Q275" s="155">
        <v>0</v>
      </c>
      <c r="R275" s="155">
        <v>0</v>
      </c>
      <c r="S275" s="155">
        <v>0</v>
      </c>
      <c r="T275" s="155">
        <v>0</v>
      </c>
      <c r="U275" s="155">
        <v>0</v>
      </c>
      <c r="V275" s="155">
        <v>0</v>
      </c>
      <c r="W275" s="155">
        <v>0</v>
      </c>
      <c r="X275" s="155">
        <v>0</v>
      </c>
      <c r="Y275" s="155">
        <v>0</v>
      </c>
      <c r="Z275" s="155">
        <v>0</v>
      </c>
      <c r="AA275" s="155">
        <v>0</v>
      </c>
      <c r="AB275" s="155">
        <v>0</v>
      </c>
      <c r="AC275" s="155">
        <v>0</v>
      </c>
      <c r="AD275" s="155">
        <v>0</v>
      </c>
      <c r="AE275" s="155">
        <v>0</v>
      </c>
      <c r="AF275" s="155">
        <v>0</v>
      </c>
      <c r="AG275" s="155">
        <v>0</v>
      </c>
      <c r="AH275" s="155">
        <v>0</v>
      </c>
      <c r="AI275" s="155">
        <v>0</v>
      </c>
      <c r="AJ275" s="155">
        <v>0</v>
      </c>
      <c r="AK275" s="155">
        <v>0</v>
      </c>
      <c r="AL275" s="155">
        <v>0</v>
      </c>
      <c r="AM275" s="155">
        <v>0</v>
      </c>
      <c r="AN275" s="155">
        <v>0</v>
      </c>
      <c r="AO275" s="155">
        <v>0</v>
      </c>
      <c r="AP275" s="155">
        <v>1</v>
      </c>
    </row>
    <row r="276" spans="1:42" ht="15.6" x14ac:dyDescent="0.3">
      <c r="A276" s="180" t="s">
        <v>779</v>
      </c>
      <c r="B276" s="179">
        <v>0</v>
      </c>
      <c r="C276" s="155">
        <v>0</v>
      </c>
      <c r="D276" s="155">
        <v>0</v>
      </c>
      <c r="E276" s="155">
        <v>0</v>
      </c>
      <c r="F276" s="155">
        <v>0</v>
      </c>
      <c r="G276" s="155">
        <v>0</v>
      </c>
      <c r="H276" s="155">
        <v>0</v>
      </c>
      <c r="I276" s="155">
        <v>0</v>
      </c>
      <c r="J276" s="155">
        <v>0</v>
      </c>
      <c r="K276" s="155">
        <v>0</v>
      </c>
      <c r="L276" s="155">
        <v>0</v>
      </c>
      <c r="M276" s="155">
        <v>0</v>
      </c>
      <c r="N276" s="155">
        <v>0</v>
      </c>
      <c r="O276" s="155">
        <v>0</v>
      </c>
      <c r="P276" s="155">
        <v>0</v>
      </c>
      <c r="Q276" s="155">
        <v>0</v>
      </c>
      <c r="R276" s="155">
        <v>0</v>
      </c>
      <c r="S276" s="155">
        <v>0</v>
      </c>
      <c r="T276" s="155">
        <v>0</v>
      </c>
      <c r="U276" s="155">
        <v>0</v>
      </c>
      <c r="V276" s="155">
        <v>0</v>
      </c>
      <c r="W276" s="155">
        <v>0</v>
      </c>
      <c r="X276" s="155">
        <v>0</v>
      </c>
      <c r="Y276" s="155">
        <v>0</v>
      </c>
      <c r="Z276" s="155">
        <v>0</v>
      </c>
      <c r="AA276" s="155">
        <v>0</v>
      </c>
      <c r="AB276" s="155">
        <v>0</v>
      </c>
      <c r="AC276" s="155">
        <v>0</v>
      </c>
      <c r="AD276" s="155">
        <v>0</v>
      </c>
      <c r="AE276" s="155">
        <v>0</v>
      </c>
      <c r="AF276" s="155">
        <v>0</v>
      </c>
      <c r="AG276" s="155">
        <v>0</v>
      </c>
      <c r="AH276" s="155">
        <v>0</v>
      </c>
      <c r="AI276" s="155">
        <v>0</v>
      </c>
      <c r="AJ276" s="155">
        <v>0</v>
      </c>
      <c r="AK276" s="155">
        <v>0</v>
      </c>
      <c r="AL276" s="155">
        <v>0</v>
      </c>
      <c r="AM276" s="155">
        <v>0</v>
      </c>
      <c r="AN276" s="155">
        <v>0</v>
      </c>
      <c r="AO276" s="155">
        <v>0</v>
      </c>
      <c r="AP276" s="155">
        <v>0</v>
      </c>
    </row>
    <row r="277" spans="1:42" ht="15.6" x14ac:dyDescent="0.3">
      <c r="A277" s="180" t="s">
        <v>505</v>
      </c>
      <c r="B277" s="179">
        <v>43</v>
      </c>
      <c r="C277" s="155">
        <v>0</v>
      </c>
      <c r="D277" s="155">
        <v>0</v>
      </c>
      <c r="E277" s="155">
        <v>0</v>
      </c>
      <c r="F277" s="155">
        <v>0</v>
      </c>
      <c r="G277" s="155">
        <v>0</v>
      </c>
      <c r="H277" s="155">
        <v>5</v>
      </c>
      <c r="I277" s="155">
        <v>0</v>
      </c>
      <c r="J277" s="155">
        <v>0</v>
      </c>
      <c r="K277" s="155">
        <v>0</v>
      </c>
      <c r="L277" s="155">
        <v>0</v>
      </c>
      <c r="M277" s="155">
        <v>0</v>
      </c>
      <c r="N277" s="155">
        <v>0</v>
      </c>
      <c r="O277" s="155">
        <v>0</v>
      </c>
      <c r="P277" s="155">
        <v>0</v>
      </c>
      <c r="Q277" s="155">
        <v>0</v>
      </c>
      <c r="R277" s="155">
        <v>0</v>
      </c>
      <c r="S277" s="155">
        <v>32</v>
      </c>
      <c r="T277" s="155">
        <v>0</v>
      </c>
      <c r="U277" s="155">
        <v>0</v>
      </c>
      <c r="V277" s="155">
        <v>0</v>
      </c>
      <c r="W277" s="155">
        <v>0</v>
      </c>
      <c r="X277" s="155">
        <v>0</v>
      </c>
      <c r="Y277" s="155">
        <v>0</v>
      </c>
      <c r="Z277" s="155">
        <v>0</v>
      </c>
      <c r="AA277" s="155">
        <v>0</v>
      </c>
      <c r="AB277" s="155">
        <v>0</v>
      </c>
      <c r="AC277" s="155">
        <v>3</v>
      </c>
      <c r="AD277" s="155">
        <v>0</v>
      </c>
      <c r="AE277" s="155">
        <v>0</v>
      </c>
      <c r="AF277" s="155">
        <v>0</v>
      </c>
      <c r="AG277" s="155">
        <v>0</v>
      </c>
      <c r="AH277" s="155">
        <v>0</v>
      </c>
      <c r="AI277" s="155">
        <v>0</v>
      </c>
      <c r="AJ277" s="155">
        <v>0</v>
      </c>
      <c r="AK277" s="155">
        <v>0</v>
      </c>
      <c r="AL277" s="155">
        <v>0</v>
      </c>
      <c r="AM277" s="155">
        <v>0</v>
      </c>
      <c r="AN277" s="155">
        <v>2</v>
      </c>
      <c r="AO277" s="155">
        <v>0</v>
      </c>
      <c r="AP277" s="155">
        <v>1</v>
      </c>
    </row>
    <row r="278" spans="1:42" ht="15.6" x14ac:dyDescent="0.3">
      <c r="A278" s="180" t="s">
        <v>780</v>
      </c>
      <c r="B278" s="179">
        <v>0</v>
      </c>
      <c r="C278" s="155">
        <v>0</v>
      </c>
      <c r="D278" s="155">
        <v>0</v>
      </c>
      <c r="E278" s="155">
        <v>0</v>
      </c>
      <c r="F278" s="155">
        <v>0</v>
      </c>
      <c r="G278" s="155">
        <v>0</v>
      </c>
      <c r="H278" s="155">
        <v>0</v>
      </c>
      <c r="I278" s="155">
        <v>0</v>
      </c>
      <c r="J278" s="155">
        <v>0</v>
      </c>
      <c r="K278" s="155">
        <v>0</v>
      </c>
      <c r="L278" s="155">
        <v>0</v>
      </c>
      <c r="M278" s="155">
        <v>0</v>
      </c>
      <c r="N278" s="155">
        <v>0</v>
      </c>
      <c r="O278" s="155">
        <v>0</v>
      </c>
      <c r="P278" s="155">
        <v>0</v>
      </c>
      <c r="Q278" s="155">
        <v>0</v>
      </c>
      <c r="R278" s="155">
        <v>0</v>
      </c>
      <c r="S278" s="155">
        <v>0</v>
      </c>
      <c r="T278" s="155">
        <v>0</v>
      </c>
      <c r="U278" s="155">
        <v>0</v>
      </c>
      <c r="V278" s="155">
        <v>0</v>
      </c>
      <c r="W278" s="155">
        <v>0</v>
      </c>
      <c r="X278" s="155">
        <v>0</v>
      </c>
      <c r="Y278" s="155">
        <v>0</v>
      </c>
      <c r="Z278" s="155">
        <v>0</v>
      </c>
      <c r="AA278" s="155">
        <v>0</v>
      </c>
      <c r="AB278" s="155">
        <v>0</v>
      </c>
      <c r="AC278" s="155">
        <v>0</v>
      </c>
      <c r="AD278" s="155">
        <v>0</v>
      </c>
      <c r="AE278" s="155">
        <v>0</v>
      </c>
      <c r="AF278" s="155">
        <v>0</v>
      </c>
      <c r="AG278" s="155">
        <v>0</v>
      </c>
      <c r="AH278" s="155">
        <v>0</v>
      </c>
      <c r="AI278" s="155">
        <v>0</v>
      </c>
      <c r="AJ278" s="155">
        <v>0</v>
      </c>
      <c r="AK278" s="155">
        <v>0</v>
      </c>
      <c r="AL278" s="155">
        <v>0</v>
      </c>
      <c r="AM278" s="155">
        <v>0</v>
      </c>
      <c r="AN278" s="155">
        <v>0</v>
      </c>
      <c r="AO278" s="155">
        <v>0</v>
      </c>
      <c r="AP278" s="155">
        <v>0</v>
      </c>
    </row>
    <row r="279" spans="1:42" ht="15.6" x14ac:dyDescent="0.3">
      <c r="A279" s="180" t="s">
        <v>573</v>
      </c>
      <c r="B279" s="179">
        <v>1</v>
      </c>
      <c r="C279" s="155">
        <v>0</v>
      </c>
      <c r="D279" s="155">
        <v>0</v>
      </c>
      <c r="E279" s="155">
        <v>0</v>
      </c>
      <c r="F279" s="155">
        <v>0</v>
      </c>
      <c r="G279" s="155">
        <v>0</v>
      </c>
      <c r="H279" s="155">
        <v>0</v>
      </c>
      <c r="I279" s="155">
        <v>0</v>
      </c>
      <c r="J279" s="155">
        <v>0</v>
      </c>
      <c r="K279" s="155">
        <v>0</v>
      </c>
      <c r="L279" s="155">
        <v>0</v>
      </c>
      <c r="M279" s="155">
        <v>0</v>
      </c>
      <c r="N279" s="155">
        <v>0</v>
      </c>
      <c r="O279" s="155">
        <v>0</v>
      </c>
      <c r="P279" s="155">
        <v>0</v>
      </c>
      <c r="Q279" s="155">
        <v>0</v>
      </c>
      <c r="R279" s="155">
        <v>0</v>
      </c>
      <c r="S279" s="155">
        <v>0</v>
      </c>
      <c r="T279" s="155">
        <v>0</v>
      </c>
      <c r="U279" s="155">
        <v>0</v>
      </c>
      <c r="V279" s="155">
        <v>0</v>
      </c>
      <c r="W279" s="155">
        <v>0</v>
      </c>
      <c r="X279" s="155">
        <v>0</v>
      </c>
      <c r="Y279" s="155">
        <v>0</v>
      </c>
      <c r="Z279" s="155">
        <v>0</v>
      </c>
      <c r="AA279" s="155">
        <v>0</v>
      </c>
      <c r="AB279" s="155">
        <v>0</v>
      </c>
      <c r="AC279" s="155">
        <v>0</v>
      </c>
      <c r="AD279" s="155">
        <v>0</v>
      </c>
      <c r="AE279" s="155">
        <v>0</v>
      </c>
      <c r="AF279" s="155">
        <v>0</v>
      </c>
      <c r="AG279" s="155">
        <v>0</v>
      </c>
      <c r="AH279" s="155">
        <v>0</v>
      </c>
      <c r="AI279" s="155">
        <v>0</v>
      </c>
      <c r="AJ279" s="155">
        <v>1</v>
      </c>
      <c r="AK279" s="155">
        <v>0</v>
      </c>
      <c r="AL279" s="155">
        <v>0</v>
      </c>
      <c r="AM279" s="155">
        <v>0</v>
      </c>
      <c r="AN279" s="155">
        <v>0</v>
      </c>
      <c r="AO279" s="155">
        <v>0</v>
      </c>
      <c r="AP279" s="155">
        <v>0</v>
      </c>
    </row>
    <row r="280" spans="1:42" ht="15.6" x14ac:dyDescent="0.3">
      <c r="A280" s="180" t="s">
        <v>597</v>
      </c>
      <c r="B280" s="179">
        <v>7</v>
      </c>
      <c r="C280" s="155">
        <v>0</v>
      </c>
      <c r="D280" s="155">
        <v>0</v>
      </c>
      <c r="E280" s="155">
        <v>0</v>
      </c>
      <c r="F280" s="155">
        <v>0</v>
      </c>
      <c r="G280" s="155">
        <v>0</v>
      </c>
      <c r="H280" s="155">
        <v>2</v>
      </c>
      <c r="I280" s="155">
        <v>0</v>
      </c>
      <c r="J280" s="155">
        <v>0</v>
      </c>
      <c r="K280" s="155">
        <v>0</v>
      </c>
      <c r="L280" s="155">
        <v>0</v>
      </c>
      <c r="M280" s="155">
        <v>0</v>
      </c>
      <c r="N280" s="155">
        <v>0</v>
      </c>
      <c r="O280" s="155">
        <v>0</v>
      </c>
      <c r="P280" s="155">
        <v>0</v>
      </c>
      <c r="Q280" s="155">
        <v>0</v>
      </c>
      <c r="R280" s="155">
        <v>0</v>
      </c>
      <c r="S280" s="155">
        <v>2</v>
      </c>
      <c r="T280" s="155">
        <v>0</v>
      </c>
      <c r="U280" s="155">
        <v>0</v>
      </c>
      <c r="V280" s="155">
        <v>0</v>
      </c>
      <c r="W280" s="155">
        <v>0</v>
      </c>
      <c r="X280" s="155">
        <v>0</v>
      </c>
      <c r="Y280" s="155">
        <v>0</v>
      </c>
      <c r="Z280" s="155">
        <v>0</v>
      </c>
      <c r="AA280" s="155">
        <v>0</v>
      </c>
      <c r="AB280" s="155">
        <v>0</v>
      </c>
      <c r="AC280" s="155">
        <v>0</v>
      </c>
      <c r="AD280" s="155">
        <v>0</v>
      </c>
      <c r="AE280" s="155">
        <v>0</v>
      </c>
      <c r="AF280" s="155">
        <v>0</v>
      </c>
      <c r="AG280" s="155">
        <v>3</v>
      </c>
      <c r="AH280" s="155">
        <v>0</v>
      </c>
      <c r="AI280" s="155">
        <v>0</v>
      </c>
      <c r="AJ280" s="155">
        <v>0</v>
      </c>
      <c r="AK280" s="155">
        <v>0</v>
      </c>
      <c r="AL280" s="155">
        <v>0</v>
      </c>
      <c r="AM280" s="155">
        <v>0</v>
      </c>
      <c r="AN280" s="155">
        <v>0</v>
      </c>
      <c r="AO280" s="155">
        <v>0</v>
      </c>
      <c r="AP280" s="155">
        <v>0</v>
      </c>
    </row>
    <row r="281" spans="1:42" ht="15.6" x14ac:dyDescent="0.3">
      <c r="A281" s="180" t="s">
        <v>781</v>
      </c>
      <c r="B281" s="179">
        <v>0</v>
      </c>
      <c r="C281" s="155">
        <v>0</v>
      </c>
      <c r="D281" s="155">
        <v>0</v>
      </c>
      <c r="E281" s="155">
        <v>0</v>
      </c>
      <c r="F281" s="155">
        <v>0</v>
      </c>
      <c r="G281" s="155">
        <v>0</v>
      </c>
      <c r="H281" s="155">
        <v>0</v>
      </c>
      <c r="I281" s="155">
        <v>0</v>
      </c>
      <c r="J281" s="155">
        <v>0</v>
      </c>
      <c r="K281" s="155">
        <v>0</v>
      </c>
      <c r="L281" s="155">
        <v>0</v>
      </c>
      <c r="M281" s="155">
        <v>0</v>
      </c>
      <c r="N281" s="155">
        <v>0</v>
      </c>
      <c r="O281" s="155">
        <v>0</v>
      </c>
      <c r="P281" s="155">
        <v>0</v>
      </c>
      <c r="Q281" s="155">
        <v>0</v>
      </c>
      <c r="R281" s="155">
        <v>0</v>
      </c>
      <c r="S281" s="155">
        <v>0</v>
      </c>
      <c r="T281" s="155">
        <v>0</v>
      </c>
      <c r="U281" s="155">
        <v>0</v>
      </c>
      <c r="V281" s="155">
        <v>0</v>
      </c>
      <c r="W281" s="155">
        <v>0</v>
      </c>
      <c r="X281" s="155">
        <v>0</v>
      </c>
      <c r="Y281" s="155">
        <v>0</v>
      </c>
      <c r="Z281" s="155">
        <v>0</v>
      </c>
      <c r="AA281" s="155">
        <v>0</v>
      </c>
      <c r="AB281" s="155">
        <v>0</v>
      </c>
      <c r="AC281" s="155">
        <v>0</v>
      </c>
      <c r="AD281" s="155">
        <v>0</v>
      </c>
      <c r="AE281" s="155">
        <v>0</v>
      </c>
      <c r="AF281" s="155">
        <v>0</v>
      </c>
      <c r="AG281" s="155">
        <v>0</v>
      </c>
      <c r="AH281" s="155">
        <v>0</v>
      </c>
      <c r="AI281" s="155">
        <v>0</v>
      </c>
      <c r="AJ281" s="155">
        <v>0</v>
      </c>
      <c r="AK281" s="155">
        <v>0</v>
      </c>
      <c r="AL281" s="155">
        <v>0</v>
      </c>
      <c r="AM281" s="155">
        <v>0</v>
      </c>
      <c r="AN281" s="155">
        <v>0</v>
      </c>
      <c r="AO281" s="155">
        <v>0</v>
      </c>
      <c r="AP281" s="155">
        <v>0</v>
      </c>
    </row>
    <row r="282" spans="1:42" ht="15.6" x14ac:dyDescent="0.3">
      <c r="A282" s="180" t="s">
        <v>571</v>
      </c>
      <c r="B282" s="179">
        <v>0</v>
      </c>
      <c r="C282" s="155">
        <v>0</v>
      </c>
      <c r="D282" s="155">
        <v>0</v>
      </c>
      <c r="E282" s="155">
        <v>0</v>
      </c>
      <c r="F282" s="155">
        <v>0</v>
      </c>
      <c r="G282" s="155">
        <v>0</v>
      </c>
      <c r="H282" s="155">
        <v>0</v>
      </c>
      <c r="I282" s="155">
        <v>0</v>
      </c>
      <c r="J282" s="155">
        <v>0</v>
      </c>
      <c r="K282" s="155">
        <v>0</v>
      </c>
      <c r="L282" s="155">
        <v>0</v>
      </c>
      <c r="M282" s="155">
        <v>0</v>
      </c>
      <c r="N282" s="155">
        <v>0</v>
      </c>
      <c r="O282" s="155">
        <v>0</v>
      </c>
      <c r="P282" s="155">
        <v>0</v>
      </c>
      <c r="Q282" s="155">
        <v>0</v>
      </c>
      <c r="R282" s="155">
        <v>0</v>
      </c>
      <c r="S282" s="155">
        <v>0</v>
      </c>
      <c r="T282" s="155">
        <v>0</v>
      </c>
      <c r="U282" s="155">
        <v>0</v>
      </c>
      <c r="V282" s="155">
        <v>0</v>
      </c>
      <c r="W282" s="155">
        <v>0</v>
      </c>
      <c r="X282" s="155">
        <v>0</v>
      </c>
      <c r="Y282" s="155">
        <v>0</v>
      </c>
      <c r="Z282" s="155">
        <v>0</v>
      </c>
      <c r="AA282" s="155">
        <v>0</v>
      </c>
      <c r="AB282" s="155">
        <v>0</v>
      </c>
      <c r="AC282" s="155">
        <v>0</v>
      </c>
      <c r="AD282" s="155">
        <v>0</v>
      </c>
      <c r="AE282" s="155">
        <v>0</v>
      </c>
      <c r="AF282" s="155">
        <v>0</v>
      </c>
      <c r="AG282" s="155">
        <v>0</v>
      </c>
      <c r="AH282" s="155">
        <v>0</v>
      </c>
      <c r="AI282" s="155">
        <v>0</v>
      </c>
      <c r="AJ282" s="155">
        <v>0</v>
      </c>
      <c r="AK282" s="155">
        <v>0</v>
      </c>
      <c r="AL282" s="155">
        <v>0</v>
      </c>
      <c r="AM282" s="155">
        <v>0</v>
      </c>
      <c r="AN282" s="155">
        <v>0</v>
      </c>
      <c r="AO282" s="155">
        <v>0</v>
      </c>
      <c r="AP282" s="155">
        <v>0</v>
      </c>
    </row>
    <row r="283" spans="1:42" ht="15.6" x14ac:dyDescent="0.3">
      <c r="A283" s="180" t="s">
        <v>782</v>
      </c>
      <c r="B283" s="179">
        <v>0</v>
      </c>
      <c r="C283" s="155">
        <v>0</v>
      </c>
      <c r="D283" s="155">
        <v>0</v>
      </c>
      <c r="E283" s="155">
        <v>0</v>
      </c>
      <c r="F283" s="155">
        <v>0</v>
      </c>
      <c r="G283" s="155">
        <v>0</v>
      </c>
      <c r="H283" s="155">
        <v>0</v>
      </c>
      <c r="I283" s="155">
        <v>0</v>
      </c>
      <c r="J283" s="155">
        <v>0</v>
      </c>
      <c r="K283" s="155">
        <v>0</v>
      </c>
      <c r="L283" s="155">
        <v>0</v>
      </c>
      <c r="M283" s="155">
        <v>0</v>
      </c>
      <c r="N283" s="155">
        <v>0</v>
      </c>
      <c r="O283" s="155">
        <v>0</v>
      </c>
      <c r="P283" s="155">
        <v>0</v>
      </c>
      <c r="Q283" s="155">
        <v>0</v>
      </c>
      <c r="R283" s="155">
        <v>0</v>
      </c>
      <c r="S283" s="155">
        <v>0</v>
      </c>
      <c r="T283" s="155">
        <v>0</v>
      </c>
      <c r="U283" s="155">
        <v>0</v>
      </c>
      <c r="V283" s="155">
        <v>0</v>
      </c>
      <c r="W283" s="155">
        <v>0</v>
      </c>
      <c r="X283" s="155">
        <v>0</v>
      </c>
      <c r="Y283" s="155">
        <v>0</v>
      </c>
      <c r="Z283" s="155">
        <v>0</v>
      </c>
      <c r="AA283" s="155">
        <v>0</v>
      </c>
      <c r="AB283" s="155">
        <v>0</v>
      </c>
      <c r="AC283" s="155">
        <v>0</v>
      </c>
      <c r="AD283" s="155">
        <v>0</v>
      </c>
      <c r="AE283" s="155">
        <v>0</v>
      </c>
      <c r="AF283" s="155">
        <v>0</v>
      </c>
      <c r="AG283" s="155">
        <v>0</v>
      </c>
      <c r="AH283" s="155">
        <v>0</v>
      </c>
      <c r="AI283" s="155">
        <v>0</v>
      </c>
      <c r="AJ283" s="155">
        <v>0</v>
      </c>
      <c r="AK283" s="155">
        <v>0</v>
      </c>
      <c r="AL283" s="155">
        <v>0</v>
      </c>
      <c r="AM283" s="155">
        <v>0</v>
      </c>
      <c r="AN283" s="155">
        <v>0</v>
      </c>
      <c r="AO283" s="155">
        <v>0</v>
      </c>
      <c r="AP283" s="155">
        <v>0</v>
      </c>
    </row>
    <row r="284" spans="1:42" ht="15.6" x14ac:dyDescent="0.3">
      <c r="A284" s="180" t="s">
        <v>623</v>
      </c>
      <c r="B284" s="179">
        <v>0</v>
      </c>
      <c r="C284" s="155">
        <v>0</v>
      </c>
      <c r="D284" s="155">
        <v>0</v>
      </c>
      <c r="E284" s="155">
        <v>0</v>
      </c>
      <c r="F284" s="155">
        <v>0</v>
      </c>
      <c r="G284" s="155">
        <v>0</v>
      </c>
      <c r="H284" s="155">
        <v>0</v>
      </c>
      <c r="I284" s="155">
        <v>0</v>
      </c>
      <c r="J284" s="155">
        <v>0</v>
      </c>
      <c r="K284" s="155">
        <v>0</v>
      </c>
      <c r="L284" s="155">
        <v>0</v>
      </c>
      <c r="M284" s="155">
        <v>0</v>
      </c>
      <c r="N284" s="155">
        <v>0</v>
      </c>
      <c r="O284" s="155">
        <v>0</v>
      </c>
      <c r="P284" s="155">
        <v>0</v>
      </c>
      <c r="Q284" s="155">
        <v>0</v>
      </c>
      <c r="R284" s="155">
        <v>0</v>
      </c>
      <c r="S284" s="155">
        <v>0</v>
      </c>
      <c r="T284" s="155">
        <v>0</v>
      </c>
      <c r="U284" s="155">
        <v>0</v>
      </c>
      <c r="V284" s="155">
        <v>0</v>
      </c>
      <c r="W284" s="155">
        <v>0</v>
      </c>
      <c r="X284" s="155">
        <v>0</v>
      </c>
      <c r="Y284" s="155">
        <v>0</v>
      </c>
      <c r="Z284" s="155">
        <v>0</v>
      </c>
      <c r="AA284" s="155">
        <v>0</v>
      </c>
      <c r="AB284" s="155">
        <v>0</v>
      </c>
      <c r="AC284" s="155">
        <v>0</v>
      </c>
      <c r="AD284" s="155">
        <v>0</v>
      </c>
      <c r="AE284" s="155">
        <v>0</v>
      </c>
      <c r="AF284" s="155">
        <v>0</v>
      </c>
      <c r="AG284" s="155">
        <v>0</v>
      </c>
      <c r="AH284" s="155">
        <v>0</v>
      </c>
      <c r="AI284" s="155">
        <v>0</v>
      </c>
      <c r="AJ284" s="155">
        <v>0</v>
      </c>
      <c r="AK284" s="155">
        <v>0</v>
      </c>
      <c r="AL284" s="155">
        <v>0</v>
      </c>
      <c r="AM284" s="155">
        <v>0</v>
      </c>
      <c r="AN284" s="155">
        <v>0</v>
      </c>
      <c r="AO284" s="155">
        <v>0</v>
      </c>
      <c r="AP284" s="155">
        <v>0</v>
      </c>
    </row>
    <row r="285" spans="1:42" ht="15.6" x14ac:dyDescent="0.3">
      <c r="A285" s="180" t="s">
        <v>783</v>
      </c>
      <c r="B285" s="179">
        <v>1</v>
      </c>
      <c r="C285" s="155">
        <v>0</v>
      </c>
      <c r="D285" s="155">
        <v>0</v>
      </c>
      <c r="E285" s="155">
        <v>0</v>
      </c>
      <c r="F285" s="155">
        <v>0</v>
      </c>
      <c r="G285" s="155">
        <v>0</v>
      </c>
      <c r="H285" s="155">
        <v>0</v>
      </c>
      <c r="I285" s="155">
        <v>0</v>
      </c>
      <c r="J285" s="155">
        <v>0</v>
      </c>
      <c r="K285" s="155">
        <v>0</v>
      </c>
      <c r="L285" s="155">
        <v>0</v>
      </c>
      <c r="M285" s="155">
        <v>0</v>
      </c>
      <c r="N285" s="155">
        <v>0</v>
      </c>
      <c r="O285" s="155">
        <v>0</v>
      </c>
      <c r="P285" s="155">
        <v>0</v>
      </c>
      <c r="Q285" s="155">
        <v>0</v>
      </c>
      <c r="R285" s="155">
        <v>0</v>
      </c>
      <c r="S285" s="155">
        <v>0</v>
      </c>
      <c r="T285" s="155">
        <v>0</v>
      </c>
      <c r="U285" s="155">
        <v>0</v>
      </c>
      <c r="V285" s="155">
        <v>0</v>
      </c>
      <c r="W285" s="155">
        <v>0</v>
      </c>
      <c r="X285" s="155">
        <v>0</v>
      </c>
      <c r="Y285" s="155">
        <v>0</v>
      </c>
      <c r="Z285" s="155">
        <v>0</v>
      </c>
      <c r="AA285" s="155">
        <v>0</v>
      </c>
      <c r="AB285" s="155">
        <v>0</v>
      </c>
      <c r="AC285" s="155">
        <v>1</v>
      </c>
      <c r="AD285" s="155">
        <v>0</v>
      </c>
      <c r="AE285" s="155">
        <v>0</v>
      </c>
      <c r="AF285" s="155">
        <v>0</v>
      </c>
      <c r="AG285" s="155">
        <v>0</v>
      </c>
      <c r="AH285" s="155">
        <v>0</v>
      </c>
      <c r="AI285" s="155">
        <v>0</v>
      </c>
      <c r="AJ285" s="155">
        <v>0</v>
      </c>
      <c r="AK285" s="155">
        <v>0</v>
      </c>
      <c r="AL285" s="155">
        <v>0</v>
      </c>
      <c r="AM285" s="155">
        <v>0</v>
      </c>
      <c r="AN285" s="155">
        <v>0</v>
      </c>
      <c r="AO285" s="155">
        <v>0</v>
      </c>
      <c r="AP285" s="155">
        <v>0</v>
      </c>
    </row>
    <row r="286" spans="1:42" ht="15.6" x14ac:dyDescent="0.3">
      <c r="A286" s="180" t="s">
        <v>572</v>
      </c>
      <c r="B286" s="179">
        <v>0</v>
      </c>
      <c r="C286" s="155">
        <v>0</v>
      </c>
      <c r="D286" s="155">
        <v>0</v>
      </c>
      <c r="E286" s="155">
        <v>0</v>
      </c>
      <c r="F286" s="155">
        <v>0</v>
      </c>
      <c r="G286" s="155">
        <v>0</v>
      </c>
      <c r="H286" s="155">
        <v>0</v>
      </c>
      <c r="I286" s="155">
        <v>0</v>
      </c>
      <c r="J286" s="155">
        <v>0</v>
      </c>
      <c r="K286" s="155">
        <v>0</v>
      </c>
      <c r="L286" s="155">
        <v>0</v>
      </c>
      <c r="M286" s="155">
        <v>0</v>
      </c>
      <c r="N286" s="155">
        <v>0</v>
      </c>
      <c r="O286" s="155">
        <v>0</v>
      </c>
      <c r="P286" s="155">
        <v>0</v>
      </c>
      <c r="Q286" s="155">
        <v>0</v>
      </c>
      <c r="R286" s="155">
        <v>0</v>
      </c>
      <c r="S286" s="155">
        <v>0</v>
      </c>
      <c r="T286" s="155">
        <v>0</v>
      </c>
      <c r="U286" s="155">
        <v>0</v>
      </c>
      <c r="V286" s="155">
        <v>0</v>
      </c>
      <c r="W286" s="155">
        <v>0</v>
      </c>
      <c r="X286" s="155">
        <v>0</v>
      </c>
      <c r="Y286" s="155">
        <v>0</v>
      </c>
      <c r="Z286" s="155">
        <v>0</v>
      </c>
      <c r="AA286" s="155">
        <v>0</v>
      </c>
      <c r="AB286" s="155">
        <v>0</v>
      </c>
      <c r="AC286" s="155">
        <v>0</v>
      </c>
      <c r="AD286" s="155">
        <v>0</v>
      </c>
      <c r="AE286" s="155">
        <v>0</v>
      </c>
      <c r="AF286" s="155">
        <v>0</v>
      </c>
      <c r="AG286" s="155">
        <v>0</v>
      </c>
      <c r="AH286" s="155">
        <v>0</v>
      </c>
      <c r="AI286" s="155">
        <v>0</v>
      </c>
      <c r="AJ286" s="155">
        <v>0</v>
      </c>
      <c r="AK286" s="155">
        <v>0</v>
      </c>
      <c r="AL286" s="155">
        <v>0</v>
      </c>
      <c r="AM286" s="155">
        <v>0</v>
      </c>
      <c r="AN286" s="155">
        <v>0</v>
      </c>
      <c r="AO286" s="155">
        <v>0</v>
      </c>
      <c r="AP286" s="155">
        <v>0</v>
      </c>
    </row>
    <row r="287" spans="1:42" ht="15.6" x14ac:dyDescent="0.3">
      <c r="A287" s="180" t="s">
        <v>494</v>
      </c>
      <c r="B287" s="179">
        <v>6</v>
      </c>
      <c r="C287" s="155">
        <v>0</v>
      </c>
      <c r="D287" s="155">
        <v>0</v>
      </c>
      <c r="E287" s="155">
        <v>0</v>
      </c>
      <c r="F287" s="155">
        <v>0</v>
      </c>
      <c r="G287" s="155">
        <v>0</v>
      </c>
      <c r="H287" s="155">
        <v>0</v>
      </c>
      <c r="I287" s="155">
        <v>0</v>
      </c>
      <c r="J287" s="155">
        <v>0</v>
      </c>
      <c r="K287" s="155">
        <v>0</v>
      </c>
      <c r="L287" s="155">
        <v>0</v>
      </c>
      <c r="M287" s="155">
        <v>0</v>
      </c>
      <c r="N287" s="155">
        <v>0</v>
      </c>
      <c r="O287" s="155">
        <v>0</v>
      </c>
      <c r="P287" s="155">
        <v>0</v>
      </c>
      <c r="Q287" s="155">
        <v>0</v>
      </c>
      <c r="R287" s="155">
        <v>0</v>
      </c>
      <c r="S287" s="155">
        <v>3</v>
      </c>
      <c r="T287" s="155">
        <v>0</v>
      </c>
      <c r="U287" s="155">
        <v>0</v>
      </c>
      <c r="V287" s="155">
        <v>0</v>
      </c>
      <c r="W287" s="155">
        <v>0</v>
      </c>
      <c r="X287" s="155">
        <v>0</v>
      </c>
      <c r="Y287" s="155">
        <v>0</v>
      </c>
      <c r="Z287" s="155">
        <v>0</v>
      </c>
      <c r="AA287" s="155">
        <v>0</v>
      </c>
      <c r="AB287" s="155">
        <v>0</v>
      </c>
      <c r="AC287" s="155">
        <v>0</v>
      </c>
      <c r="AD287" s="155">
        <v>0</v>
      </c>
      <c r="AE287" s="155">
        <v>0</v>
      </c>
      <c r="AF287" s="155">
        <v>0</v>
      </c>
      <c r="AG287" s="155">
        <v>1</v>
      </c>
      <c r="AH287" s="155">
        <v>0</v>
      </c>
      <c r="AI287" s="155">
        <v>0</v>
      </c>
      <c r="AJ287" s="155">
        <v>0</v>
      </c>
      <c r="AK287" s="155">
        <v>0</v>
      </c>
      <c r="AL287" s="155">
        <v>0</v>
      </c>
      <c r="AM287" s="155">
        <v>1</v>
      </c>
      <c r="AN287" s="155">
        <v>1</v>
      </c>
      <c r="AO287" s="155">
        <v>0</v>
      </c>
      <c r="AP287" s="155">
        <v>0</v>
      </c>
    </row>
    <row r="288" spans="1:42" ht="15.6" x14ac:dyDescent="0.3">
      <c r="A288" s="180" t="s">
        <v>784</v>
      </c>
      <c r="B288" s="179">
        <v>1</v>
      </c>
      <c r="C288" s="155">
        <v>0</v>
      </c>
      <c r="D288" s="155">
        <v>0</v>
      </c>
      <c r="E288" s="155">
        <v>0</v>
      </c>
      <c r="F288" s="155">
        <v>0</v>
      </c>
      <c r="G288" s="155">
        <v>0</v>
      </c>
      <c r="H288" s="155">
        <v>0</v>
      </c>
      <c r="I288" s="155">
        <v>0</v>
      </c>
      <c r="J288" s="155">
        <v>0</v>
      </c>
      <c r="K288" s="155">
        <v>0</v>
      </c>
      <c r="L288" s="155">
        <v>0</v>
      </c>
      <c r="M288" s="155">
        <v>0</v>
      </c>
      <c r="N288" s="155">
        <v>0</v>
      </c>
      <c r="O288" s="155">
        <v>0</v>
      </c>
      <c r="P288" s="155">
        <v>0</v>
      </c>
      <c r="Q288" s="155">
        <v>0</v>
      </c>
      <c r="R288" s="155">
        <v>0</v>
      </c>
      <c r="S288" s="155">
        <v>1</v>
      </c>
      <c r="T288" s="155">
        <v>0</v>
      </c>
      <c r="U288" s="155">
        <v>0</v>
      </c>
      <c r="V288" s="155">
        <v>0</v>
      </c>
      <c r="W288" s="155">
        <v>0</v>
      </c>
      <c r="X288" s="155">
        <v>0</v>
      </c>
      <c r="Y288" s="155">
        <v>0</v>
      </c>
      <c r="Z288" s="155">
        <v>0</v>
      </c>
      <c r="AA288" s="155">
        <v>0</v>
      </c>
      <c r="AB288" s="155">
        <v>0</v>
      </c>
      <c r="AC288" s="155">
        <v>0</v>
      </c>
      <c r="AD288" s="155">
        <v>0</v>
      </c>
      <c r="AE288" s="155">
        <v>0</v>
      </c>
      <c r="AF288" s="155">
        <v>0</v>
      </c>
      <c r="AG288" s="155">
        <v>0</v>
      </c>
      <c r="AH288" s="155">
        <v>0</v>
      </c>
      <c r="AI288" s="155">
        <v>0</v>
      </c>
      <c r="AJ288" s="155">
        <v>0</v>
      </c>
      <c r="AK288" s="155">
        <v>0</v>
      </c>
      <c r="AL288" s="155">
        <v>0</v>
      </c>
      <c r="AM288" s="155">
        <v>0</v>
      </c>
      <c r="AN288" s="155">
        <v>0</v>
      </c>
      <c r="AO288" s="155">
        <v>0</v>
      </c>
      <c r="AP288" s="155">
        <v>0</v>
      </c>
    </row>
    <row r="289" spans="1:42" ht="15.6" x14ac:dyDescent="0.3">
      <c r="A289" s="180" t="s">
        <v>785</v>
      </c>
      <c r="B289" s="179">
        <v>0</v>
      </c>
      <c r="C289" s="155">
        <v>0</v>
      </c>
      <c r="D289" s="155">
        <v>0</v>
      </c>
      <c r="E289" s="155">
        <v>0</v>
      </c>
      <c r="F289" s="155">
        <v>0</v>
      </c>
      <c r="G289" s="155">
        <v>0</v>
      </c>
      <c r="H289" s="155">
        <v>0</v>
      </c>
      <c r="I289" s="155">
        <v>0</v>
      </c>
      <c r="J289" s="155">
        <v>0</v>
      </c>
      <c r="K289" s="155">
        <v>0</v>
      </c>
      <c r="L289" s="155">
        <v>0</v>
      </c>
      <c r="M289" s="155">
        <v>0</v>
      </c>
      <c r="N289" s="155">
        <v>0</v>
      </c>
      <c r="O289" s="155">
        <v>0</v>
      </c>
      <c r="P289" s="155">
        <v>0</v>
      </c>
      <c r="Q289" s="155">
        <v>0</v>
      </c>
      <c r="R289" s="155">
        <v>0</v>
      </c>
      <c r="S289" s="155">
        <v>0</v>
      </c>
      <c r="T289" s="155">
        <v>0</v>
      </c>
      <c r="U289" s="155">
        <v>0</v>
      </c>
      <c r="V289" s="155">
        <v>0</v>
      </c>
      <c r="W289" s="155">
        <v>0</v>
      </c>
      <c r="X289" s="155">
        <v>0</v>
      </c>
      <c r="Y289" s="155">
        <v>0</v>
      </c>
      <c r="Z289" s="155">
        <v>0</v>
      </c>
      <c r="AA289" s="155">
        <v>0</v>
      </c>
      <c r="AB289" s="155">
        <v>0</v>
      </c>
      <c r="AC289" s="155">
        <v>0</v>
      </c>
      <c r="AD289" s="155">
        <v>0</v>
      </c>
      <c r="AE289" s="155">
        <v>0</v>
      </c>
      <c r="AF289" s="155">
        <v>0</v>
      </c>
      <c r="AG289" s="155">
        <v>0</v>
      </c>
      <c r="AH289" s="155">
        <v>0</v>
      </c>
      <c r="AI289" s="155">
        <v>0</v>
      </c>
      <c r="AJ289" s="155">
        <v>0</v>
      </c>
      <c r="AK289" s="155">
        <v>0</v>
      </c>
      <c r="AL289" s="155">
        <v>0</v>
      </c>
      <c r="AM289" s="155">
        <v>0</v>
      </c>
      <c r="AN289" s="155">
        <v>0</v>
      </c>
      <c r="AO289" s="155">
        <v>0</v>
      </c>
      <c r="AP289" s="155">
        <v>0</v>
      </c>
    </row>
    <row r="290" spans="1:42" ht="15.6" x14ac:dyDescent="0.3">
      <c r="A290" s="180" t="s">
        <v>786</v>
      </c>
      <c r="B290" s="179">
        <v>0</v>
      </c>
      <c r="C290" s="155">
        <v>0</v>
      </c>
      <c r="D290" s="155">
        <v>0</v>
      </c>
      <c r="E290" s="155">
        <v>0</v>
      </c>
      <c r="F290" s="155">
        <v>0</v>
      </c>
      <c r="G290" s="155">
        <v>0</v>
      </c>
      <c r="H290" s="155">
        <v>0</v>
      </c>
      <c r="I290" s="155">
        <v>0</v>
      </c>
      <c r="J290" s="155">
        <v>0</v>
      </c>
      <c r="K290" s="155">
        <v>0</v>
      </c>
      <c r="L290" s="155">
        <v>0</v>
      </c>
      <c r="M290" s="155">
        <v>0</v>
      </c>
      <c r="N290" s="155">
        <v>0</v>
      </c>
      <c r="O290" s="155">
        <v>0</v>
      </c>
      <c r="P290" s="155">
        <v>0</v>
      </c>
      <c r="Q290" s="155">
        <v>0</v>
      </c>
      <c r="R290" s="155">
        <v>0</v>
      </c>
      <c r="S290" s="155">
        <v>0</v>
      </c>
      <c r="T290" s="155">
        <v>0</v>
      </c>
      <c r="U290" s="155">
        <v>0</v>
      </c>
      <c r="V290" s="155">
        <v>0</v>
      </c>
      <c r="W290" s="155">
        <v>0</v>
      </c>
      <c r="X290" s="155">
        <v>0</v>
      </c>
      <c r="Y290" s="155">
        <v>0</v>
      </c>
      <c r="Z290" s="155">
        <v>0</v>
      </c>
      <c r="AA290" s="155">
        <v>0</v>
      </c>
      <c r="AB290" s="155">
        <v>0</v>
      </c>
      <c r="AC290" s="155">
        <v>0</v>
      </c>
      <c r="AD290" s="155">
        <v>0</v>
      </c>
      <c r="AE290" s="155">
        <v>0</v>
      </c>
      <c r="AF290" s="155">
        <v>0</v>
      </c>
      <c r="AG290" s="155">
        <v>0</v>
      </c>
      <c r="AH290" s="155">
        <v>0</v>
      </c>
      <c r="AI290" s="155">
        <v>0</v>
      </c>
      <c r="AJ290" s="155">
        <v>0</v>
      </c>
      <c r="AK290" s="155">
        <v>0</v>
      </c>
      <c r="AL290" s="155">
        <v>0</v>
      </c>
      <c r="AM290" s="155">
        <v>0</v>
      </c>
      <c r="AN290" s="155">
        <v>0</v>
      </c>
      <c r="AO290" s="155">
        <v>0</v>
      </c>
      <c r="AP290" s="155">
        <v>0</v>
      </c>
    </row>
    <row r="291" spans="1:42" ht="15.6" x14ac:dyDescent="0.3">
      <c r="A291" s="180" t="s">
        <v>574</v>
      </c>
      <c r="B291" s="179">
        <v>0</v>
      </c>
      <c r="C291" s="155">
        <v>0</v>
      </c>
      <c r="D291" s="155">
        <v>0</v>
      </c>
      <c r="E291" s="155">
        <v>0</v>
      </c>
      <c r="F291" s="155">
        <v>0</v>
      </c>
      <c r="G291" s="155">
        <v>0</v>
      </c>
      <c r="H291" s="155">
        <v>0</v>
      </c>
      <c r="I291" s="155">
        <v>0</v>
      </c>
      <c r="J291" s="155">
        <v>0</v>
      </c>
      <c r="K291" s="155">
        <v>0</v>
      </c>
      <c r="L291" s="155">
        <v>0</v>
      </c>
      <c r="M291" s="155">
        <v>0</v>
      </c>
      <c r="N291" s="155">
        <v>0</v>
      </c>
      <c r="O291" s="155">
        <v>0</v>
      </c>
      <c r="P291" s="155">
        <v>0</v>
      </c>
      <c r="Q291" s="155">
        <v>0</v>
      </c>
      <c r="R291" s="155">
        <v>0</v>
      </c>
      <c r="S291" s="155">
        <v>0</v>
      </c>
      <c r="T291" s="155">
        <v>0</v>
      </c>
      <c r="U291" s="155">
        <v>0</v>
      </c>
      <c r="V291" s="155">
        <v>0</v>
      </c>
      <c r="W291" s="155">
        <v>0</v>
      </c>
      <c r="X291" s="155">
        <v>0</v>
      </c>
      <c r="Y291" s="155">
        <v>0</v>
      </c>
      <c r="Z291" s="155">
        <v>0</v>
      </c>
      <c r="AA291" s="155">
        <v>0</v>
      </c>
      <c r="AB291" s="155">
        <v>0</v>
      </c>
      <c r="AC291" s="155">
        <v>0</v>
      </c>
      <c r="AD291" s="155">
        <v>0</v>
      </c>
      <c r="AE291" s="155">
        <v>0</v>
      </c>
      <c r="AF291" s="155">
        <v>0</v>
      </c>
      <c r="AG291" s="155">
        <v>0</v>
      </c>
      <c r="AH291" s="155">
        <v>0</v>
      </c>
      <c r="AI291" s="155">
        <v>0</v>
      </c>
      <c r="AJ291" s="155">
        <v>0</v>
      </c>
      <c r="AK291" s="155">
        <v>0</v>
      </c>
      <c r="AL291" s="155">
        <v>0</v>
      </c>
      <c r="AM291" s="155">
        <v>0</v>
      </c>
      <c r="AN291" s="155">
        <v>0</v>
      </c>
      <c r="AO291" s="155">
        <v>0</v>
      </c>
      <c r="AP291" s="155">
        <v>0</v>
      </c>
    </row>
    <row r="292" spans="1:42" ht="15.6" x14ac:dyDescent="0.3">
      <c r="A292" s="180" t="s">
        <v>787</v>
      </c>
      <c r="B292" s="179">
        <v>27</v>
      </c>
      <c r="C292" s="155">
        <v>0</v>
      </c>
      <c r="D292" s="155">
        <v>0</v>
      </c>
      <c r="E292" s="155">
        <v>0</v>
      </c>
      <c r="F292" s="155">
        <v>0</v>
      </c>
      <c r="G292" s="155">
        <v>0</v>
      </c>
      <c r="H292" s="155">
        <v>3</v>
      </c>
      <c r="I292" s="155">
        <v>0</v>
      </c>
      <c r="J292" s="155">
        <v>0</v>
      </c>
      <c r="K292" s="155">
        <v>0</v>
      </c>
      <c r="L292" s="155">
        <v>0</v>
      </c>
      <c r="M292" s="155">
        <v>0</v>
      </c>
      <c r="N292" s="155">
        <v>0</v>
      </c>
      <c r="O292" s="155">
        <v>0</v>
      </c>
      <c r="P292" s="155">
        <v>0</v>
      </c>
      <c r="Q292" s="155">
        <v>0</v>
      </c>
      <c r="R292" s="155">
        <v>0</v>
      </c>
      <c r="S292" s="155">
        <v>11</v>
      </c>
      <c r="T292" s="155">
        <v>0</v>
      </c>
      <c r="U292" s="155">
        <v>0</v>
      </c>
      <c r="V292" s="155">
        <v>0</v>
      </c>
      <c r="W292" s="155">
        <v>0</v>
      </c>
      <c r="X292" s="155">
        <v>0</v>
      </c>
      <c r="Y292" s="155">
        <v>0</v>
      </c>
      <c r="Z292" s="155">
        <v>0</v>
      </c>
      <c r="AA292" s="155">
        <v>0</v>
      </c>
      <c r="AB292" s="155">
        <v>0</v>
      </c>
      <c r="AC292" s="155">
        <v>1</v>
      </c>
      <c r="AD292" s="155">
        <v>0</v>
      </c>
      <c r="AE292" s="155">
        <v>0</v>
      </c>
      <c r="AF292" s="155">
        <v>0</v>
      </c>
      <c r="AG292" s="155">
        <v>9</v>
      </c>
      <c r="AH292" s="155">
        <v>1</v>
      </c>
      <c r="AI292" s="155">
        <v>0</v>
      </c>
      <c r="AJ292" s="155">
        <v>0</v>
      </c>
      <c r="AK292" s="155">
        <v>0</v>
      </c>
      <c r="AL292" s="155">
        <v>0</v>
      </c>
      <c r="AM292" s="155">
        <v>0</v>
      </c>
      <c r="AN292" s="155">
        <v>0</v>
      </c>
      <c r="AO292" s="155">
        <v>0</v>
      </c>
      <c r="AP292" s="155">
        <v>2</v>
      </c>
    </row>
    <row r="293" spans="1:42" ht="15.6" x14ac:dyDescent="0.3">
      <c r="A293" s="180" t="s">
        <v>788</v>
      </c>
      <c r="B293" s="179">
        <v>1</v>
      </c>
      <c r="C293" s="155">
        <v>0</v>
      </c>
      <c r="D293" s="155">
        <v>0</v>
      </c>
      <c r="E293" s="155">
        <v>0</v>
      </c>
      <c r="F293" s="155">
        <v>0</v>
      </c>
      <c r="G293" s="155">
        <v>0</v>
      </c>
      <c r="H293" s="155">
        <v>0</v>
      </c>
      <c r="I293" s="155">
        <v>0</v>
      </c>
      <c r="J293" s="155">
        <v>0</v>
      </c>
      <c r="K293" s="155">
        <v>0</v>
      </c>
      <c r="L293" s="155">
        <v>0</v>
      </c>
      <c r="M293" s="155">
        <v>0</v>
      </c>
      <c r="N293" s="155">
        <v>0</v>
      </c>
      <c r="O293" s="155">
        <v>0</v>
      </c>
      <c r="P293" s="155">
        <v>0</v>
      </c>
      <c r="Q293" s="155">
        <v>0</v>
      </c>
      <c r="R293" s="155">
        <v>0</v>
      </c>
      <c r="S293" s="155">
        <v>1</v>
      </c>
      <c r="T293" s="155">
        <v>0</v>
      </c>
      <c r="U293" s="155">
        <v>0</v>
      </c>
      <c r="V293" s="155">
        <v>0</v>
      </c>
      <c r="W293" s="155">
        <v>0</v>
      </c>
      <c r="X293" s="155">
        <v>0</v>
      </c>
      <c r="Y293" s="155">
        <v>0</v>
      </c>
      <c r="Z293" s="155">
        <v>0</v>
      </c>
      <c r="AA293" s="155">
        <v>0</v>
      </c>
      <c r="AB293" s="155">
        <v>0</v>
      </c>
      <c r="AC293" s="155">
        <v>0</v>
      </c>
      <c r="AD293" s="155">
        <v>0</v>
      </c>
      <c r="AE293" s="155">
        <v>0</v>
      </c>
      <c r="AF293" s="155">
        <v>0</v>
      </c>
      <c r="AG293" s="155">
        <v>0</v>
      </c>
      <c r="AH293" s="155">
        <v>0</v>
      </c>
      <c r="AI293" s="155">
        <v>0</v>
      </c>
      <c r="AJ293" s="155">
        <v>0</v>
      </c>
      <c r="AK293" s="155">
        <v>0</v>
      </c>
      <c r="AL293" s="155">
        <v>0</v>
      </c>
      <c r="AM293" s="155">
        <v>0</v>
      </c>
      <c r="AN293" s="155">
        <v>0</v>
      </c>
      <c r="AO293" s="155">
        <v>0</v>
      </c>
      <c r="AP293" s="155">
        <v>0</v>
      </c>
    </row>
    <row r="294" spans="1:42" ht="15.6" x14ac:dyDescent="0.3">
      <c r="A294" s="180" t="s">
        <v>789</v>
      </c>
      <c r="B294" s="179">
        <v>6</v>
      </c>
      <c r="C294" s="155">
        <v>0</v>
      </c>
      <c r="D294" s="155">
        <v>0</v>
      </c>
      <c r="E294" s="155">
        <v>0</v>
      </c>
      <c r="F294" s="155">
        <v>0</v>
      </c>
      <c r="G294" s="155">
        <v>0</v>
      </c>
      <c r="H294" s="155">
        <v>0</v>
      </c>
      <c r="I294" s="155">
        <v>0</v>
      </c>
      <c r="J294" s="155">
        <v>1</v>
      </c>
      <c r="K294" s="155">
        <v>0</v>
      </c>
      <c r="L294" s="155">
        <v>0</v>
      </c>
      <c r="M294" s="155">
        <v>0</v>
      </c>
      <c r="N294" s="155">
        <v>0</v>
      </c>
      <c r="O294" s="155">
        <v>0</v>
      </c>
      <c r="P294" s="155">
        <v>0</v>
      </c>
      <c r="Q294" s="155">
        <v>1</v>
      </c>
      <c r="R294" s="155">
        <v>0</v>
      </c>
      <c r="S294" s="155">
        <v>3</v>
      </c>
      <c r="T294" s="155">
        <v>0</v>
      </c>
      <c r="U294" s="155">
        <v>0</v>
      </c>
      <c r="V294" s="155">
        <v>0</v>
      </c>
      <c r="W294" s="155">
        <v>0</v>
      </c>
      <c r="X294" s="155">
        <v>0</v>
      </c>
      <c r="Y294" s="155">
        <v>0</v>
      </c>
      <c r="Z294" s="155">
        <v>0</v>
      </c>
      <c r="AA294" s="155">
        <v>0</v>
      </c>
      <c r="AB294" s="155">
        <v>0</v>
      </c>
      <c r="AC294" s="155">
        <v>1</v>
      </c>
      <c r="AD294" s="155">
        <v>0</v>
      </c>
      <c r="AE294" s="155">
        <v>0</v>
      </c>
      <c r="AF294" s="155">
        <v>0</v>
      </c>
      <c r="AG294" s="155">
        <v>0</v>
      </c>
      <c r="AH294" s="155">
        <v>0</v>
      </c>
      <c r="AI294" s="155">
        <v>0</v>
      </c>
      <c r="AJ294" s="155">
        <v>0</v>
      </c>
      <c r="AK294" s="155">
        <v>0</v>
      </c>
      <c r="AL294" s="155">
        <v>0</v>
      </c>
      <c r="AM294" s="155">
        <v>0</v>
      </c>
      <c r="AN294" s="155">
        <v>0</v>
      </c>
      <c r="AO294" s="155">
        <v>0</v>
      </c>
      <c r="AP294" s="155">
        <v>0</v>
      </c>
    </row>
    <row r="295" spans="1:42" ht="15.6" x14ac:dyDescent="0.3">
      <c r="A295" s="180" t="s">
        <v>534</v>
      </c>
      <c r="B295" s="179">
        <v>0</v>
      </c>
      <c r="C295" s="155">
        <v>0</v>
      </c>
      <c r="D295" s="155">
        <v>0</v>
      </c>
      <c r="E295" s="155">
        <v>0</v>
      </c>
      <c r="F295" s="155">
        <v>0</v>
      </c>
      <c r="G295" s="155">
        <v>0</v>
      </c>
      <c r="H295" s="155">
        <v>0</v>
      </c>
      <c r="I295" s="155">
        <v>0</v>
      </c>
      <c r="J295" s="155">
        <v>0</v>
      </c>
      <c r="K295" s="155">
        <v>0</v>
      </c>
      <c r="L295" s="155">
        <v>0</v>
      </c>
      <c r="M295" s="155">
        <v>0</v>
      </c>
      <c r="N295" s="155">
        <v>0</v>
      </c>
      <c r="O295" s="155">
        <v>0</v>
      </c>
      <c r="P295" s="155">
        <v>0</v>
      </c>
      <c r="Q295" s="155">
        <v>0</v>
      </c>
      <c r="R295" s="155">
        <v>0</v>
      </c>
      <c r="S295" s="155">
        <v>0</v>
      </c>
      <c r="T295" s="155">
        <v>0</v>
      </c>
      <c r="U295" s="155">
        <v>0</v>
      </c>
      <c r="V295" s="155">
        <v>0</v>
      </c>
      <c r="W295" s="155">
        <v>0</v>
      </c>
      <c r="X295" s="155">
        <v>0</v>
      </c>
      <c r="Y295" s="155">
        <v>0</v>
      </c>
      <c r="Z295" s="155">
        <v>0</v>
      </c>
      <c r="AA295" s="155">
        <v>0</v>
      </c>
      <c r="AB295" s="155">
        <v>0</v>
      </c>
      <c r="AC295" s="155">
        <v>0</v>
      </c>
      <c r="AD295" s="155">
        <v>0</v>
      </c>
      <c r="AE295" s="155">
        <v>0</v>
      </c>
      <c r="AF295" s="155">
        <v>0</v>
      </c>
      <c r="AG295" s="155">
        <v>0</v>
      </c>
      <c r="AH295" s="155">
        <v>0</v>
      </c>
      <c r="AI295" s="155">
        <v>0</v>
      </c>
      <c r="AJ295" s="155">
        <v>0</v>
      </c>
      <c r="AK295" s="155">
        <v>0</v>
      </c>
      <c r="AL295" s="155">
        <v>0</v>
      </c>
      <c r="AM295" s="155">
        <v>0</v>
      </c>
      <c r="AN295" s="155">
        <v>0</v>
      </c>
      <c r="AO295" s="155">
        <v>0</v>
      </c>
      <c r="AP295" s="155">
        <v>0</v>
      </c>
    </row>
    <row r="296" spans="1:42" ht="15.6" x14ac:dyDescent="0.3">
      <c r="A296" s="180" t="s">
        <v>790</v>
      </c>
      <c r="B296" s="179">
        <v>0</v>
      </c>
      <c r="C296" s="155">
        <v>0</v>
      </c>
      <c r="D296" s="155">
        <v>0</v>
      </c>
      <c r="E296" s="155">
        <v>0</v>
      </c>
      <c r="F296" s="155">
        <v>0</v>
      </c>
      <c r="G296" s="155">
        <v>0</v>
      </c>
      <c r="H296" s="155">
        <v>0</v>
      </c>
      <c r="I296" s="155">
        <v>0</v>
      </c>
      <c r="J296" s="155">
        <v>0</v>
      </c>
      <c r="K296" s="155">
        <v>0</v>
      </c>
      <c r="L296" s="155">
        <v>0</v>
      </c>
      <c r="M296" s="155">
        <v>0</v>
      </c>
      <c r="N296" s="155">
        <v>0</v>
      </c>
      <c r="O296" s="155">
        <v>0</v>
      </c>
      <c r="P296" s="155">
        <v>0</v>
      </c>
      <c r="Q296" s="155">
        <v>0</v>
      </c>
      <c r="R296" s="155">
        <v>0</v>
      </c>
      <c r="S296" s="155">
        <v>0</v>
      </c>
      <c r="T296" s="155">
        <v>0</v>
      </c>
      <c r="U296" s="155">
        <v>0</v>
      </c>
      <c r="V296" s="155">
        <v>0</v>
      </c>
      <c r="W296" s="155">
        <v>0</v>
      </c>
      <c r="X296" s="155">
        <v>0</v>
      </c>
      <c r="Y296" s="155">
        <v>0</v>
      </c>
      <c r="Z296" s="155">
        <v>0</v>
      </c>
      <c r="AA296" s="155">
        <v>0</v>
      </c>
      <c r="AB296" s="155">
        <v>0</v>
      </c>
      <c r="AC296" s="155">
        <v>0</v>
      </c>
      <c r="AD296" s="155">
        <v>0</v>
      </c>
      <c r="AE296" s="155">
        <v>0</v>
      </c>
      <c r="AF296" s="155">
        <v>0</v>
      </c>
      <c r="AG296" s="155">
        <v>0</v>
      </c>
      <c r="AH296" s="155">
        <v>0</v>
      </c>
      <c r="AI296" s="155">
        <v>0</v>
      </c>
      <c r="AJ296" s="155">
        <v>0</v>
      </c>
      <c r="AK296" s="155">
        <v>0</v>
      </c>
      <c r="AL296" s="155">
        <v>0</v>
      </c>
      <c r="AM296" s="155">
        <v>0</v>
      </c>
      <c r="AN296" s="155">
        <v>0</v>
      </c>
      <c r="AO296" s="155">
        <v>0</v>
      </c>
      <c r="AP296" s="155">
        <v>0</v>
      </c>
    </row>
    <row r="297" spans="1:42" ht="15.6" x14ac:dyDescent="0.3">
      <c r="A297" s="180" t="s">
        <v>791</v>
      </c>
      <c r="B297" s="179">
        <v>1</v>
      </c>
      <c r="C297" s="155">
        <v>0</v>
      </c>
      <c r="D297" s="155">
        <v>0</v>
      </c>
      <c r="E297" s="155">
        <v>0</v>
      </c>
      <c r="F297" s="155">
        <v>0</v>
      </c>
      <c r="G297" s="155">
        <v>0</v>
      </c>
      <c r="H297" s="155">
        <v>0</v>
      </c>
      <c r="I297" s="155">
        <v>0</v>
      </c>
      <c r="J297" s="155">
        <v>0</v>
      </c>
      <c r="K297" s="155">
        <v>0</v>
      </c>
      <c r="L297" s="155">
        <v>0</v>
      </c>
      <c r="M297" s="155">
        <v>0</v>
      </c>
      <c r="N297" s="155">
        <v>0</v>
      </c>
      <c r="O297" s="155">
        <v>0</v>
      </c>
      <c r="P297" s="155">
        <v>0</v>
      </c>
      <c r="Q297" s="155">
        <v>0</v>
      </c>
      <c r="R297" s="155">
        <v>0</v>
      </c>
      <c r="S297" s="155">
        <v>1</v>
      </c>
      <c r="T297" s="155">
        <v>0</v>
      </c>
      <c r="U297" s="155">
        <v>0</v>
      </c>
      <c r="V297" s="155">
        <v>0</v>
      </c>
      <c r="W297" s="155">
        <v>0</v>
      </c>
      <c r="X297" s="155">
        <v>0</v>
      </c>
      <c r="Y297" s="155">
        <v>0</v>
      </c>
      <c r="Z297" s="155">
        <v>0</v>
      </c>
      <c r="AA297" s="155">
        <v>0</v>
      </c>
      <c r="AB297" s="155">
        <v>0</v>
      </c>
      <c r="AC297" s="155">
        <v>0</v>
      </c>
      <c r="AD297" s="155">
        <v>0</v>
      </c>
      <c r="AE297" s="155">
        <v>0</v>
      </c>
      <c r="AF297" s="155">
        <v>0</v>
      </c>
      <c r="AG297" s="155">
        <v>0</v>
      </c>
      <c r="AH297" s="155">
        <v>0</v>
      </c>
      <c r="AI297" s="155">
        <v>0</v>
      </c>
      <c r="AJ297" s="155">
        <v>0</v>
      </c>
      <c r="AK297" s="155">
        <v>0</v>
      </c>
      <c r="AL297" s="155">
        <v>0</v>
      </c>
      <c r="AM297" s="155">
        <v>0</v>
      </c>
      <c r="AN297" s="155">
        <v>0</v>
      </c>
      <c r="AO297" s="155">
        <v>0</v>
      </c>
      <c r="AP297" s="155">
        <v>0</v>
      </c>
    </row>
    <row r="298" spans="1:42" ht="15.6" x14ac:dyDescent="0.3">
      <c r="A298" s="180" t="s">
        <v>792</v>
      </c>
      <c r="B298" s="179">
        <v>0</v>
      </c>
      <c r="C298" s="155">
        <v>0</v>
      </c>
      <c r="D298" s="155">
        <v>0</v>
      </c>
      <c r="E298" s="155">
        <v>0</v>
      </c>
      <c r="F298" s="155">
        <v>0</v>
      </c>
      <c r="G298" s="155">
        <v>0</v>
      </c>
      <c r="H298" s="155">
        <v>0</v>
      </c>
      <c r="I298" s="155">
        <v>0</v>
      </c>
      <c r="J298" s="155">
        <v>0</v>
      </c>
      <c r="K298" s="155">
        <v>0</v>
      </c>
      <c r="L298" s="155">
        <v>0</v>
      </c>
      <c r="M298" s="155">
        <v>0</v>
      </c>
      <c r="N298" s="155">
        <v>0</v>
      </c>
      <c r="O298" s="155">
        <v>0</v>
      </c>
      <c r="P298" s="155">
        <v>0</v>
      </c>
      <c r="Q298" s="155">
        <v>0</v>
      </c>
      <c r="R298" s="155">
        <v>0</v>
      </c>
      <c r="S298" s="155">
        <v>0</v>
      </c>
      <c r="T298" s="155">
        <v>0</v>
      </c>
      <c r="U298" s="155">
        <v>0</v>
      </c>
      <c r="V298" s="155">
        <v>0</v>
      </c>
      <c r="W298" s="155">
        <v>0</v>
      </c>
      <c r="X298" s="155">
        <v>0</v>
      </c>
      <c r="Y298" s="155">
        <v>0</v>
      </c>
      <c r="Z298" s="155">
        <v>0</v>
      </c>
      <c r="AA298" s="155">
        <v>0</v>
      </c>
      <c r="AB298" s="155">
        <v>0</v>
      </c>
      <c r="AC298" s="155">
        <v>0</v>
      </c>
      <c r="AD298" s="155">
        <v>0</v>
      </c>
      <c r="AE298" s="155">
        <v>0</v>
      </c>
      <c r="AF298" s="155">
        <v>0</v>
      </c>
      <c r="AG298" s="155">
        <v>0</v>
      </c>
      <c r="AH298" s="155">
        <v>0</v>
      </c>
      <c r="AI298" s="155">
        <v>0</v>
      </c>
      <c r="AJ298" s="155">
        <v>0</v>
      </c>
      <c r="AK298" s="155">
        <v>0</v>
      </c>
      <c r="AL298" s="155">
        <v>0</v>
      </c>
      <c r="AM298" s="155">
        <v>0</v>
      </c>
      <c r="AN298" s="155">
        <v>0</v>
      </c>
      <c r="AO298" s="155">
        <v>0</v>
      </c>
      <c r="AP298" s="155">
        <v>0</v>
      </c>
    </row>
    <row r="299" spans="1:42" ht="15.6" x14ac:dyDescent="0.3">
      <c r="A299" s="180" t="s">
        <v>535</v>
      </c>
      <c r="B299" s="179">
        <v>33</v>
      </c>
      <c r="C299" s="155">
        <v>0</v>
      </c>
      <c r="D299" s="155">
        <v>0</v>
      </c>
      <c r="E299" s="155">
        <v>0</v>
      </c>
      <c r="F299" s="155">
        <v>0</v>
      </c>
      <c r="G299" s="155">
        <v>0</v>
      </c>
      <c r="H299" s="155">
        <v>5</v>
      </c>
      <c r="I299" s="155">
        <v>0</v>
      </c>
      <c r="J299" s="155">
        <v>0</v>
      </c>
      <c r="K299" s="155">
        <v>0</v>
      </c>
      <c r="L299" s="155">
        <v>0</v>
      </c>
      <c r="M299" s="155">
        <v>0</v>
      </c>
      <c r="N299" s="155">
        <v>0</v>
      </c>
      <c r="O299" s="155">
        <v>0</v>
      </c>
      <c r="P299" s="155">
        <v>0</v>
      </c>
      <c r="Q299" s="155">
        <v>0</v>
      </c>
      <c r="R299" s="155">
        <v>0</v>
      </c>
      <c r="S299" s="155">
        <v>15</v>
      </c>
      <c r="T299" s="155">
        <v>0</v>
      </c>
      <c r="U299" s="155">
        <v>0</v>
      </c>
      <c r="V299" s="155">
        <v>0</v>
      </c>
      <c r="W299" s="155">
        <v>0</v>
      </c>
      <c r="X299" s="155">
        <v>0</v>
      </c>
      <c r="Y299" s="155">
        <v>0</v>
      </c>
      <c r="Z299" s="155">
        <v>0</v>
      </c>
      <c r="AA299" s="155">
        <v>0</v>
      </c>
      <c r="AB299" s="155">
        <v>0</v>
      </c>
      <c r="AC299" s="155">
        <v>4</v>
      </c>
      <c r="AD299" s="155">
        <v>0</v>
      </c>
      <c r="AE299" s="155">
        <v>0</v>
      </c>
      <c r="AF299" s="155">
        <v>0</v>
      </c>
      <c r="AG299" s="155">
        <v>8</v>
      </c>
      <c r="AH299" s="155">
        <v>0</v>
      </c>
      <c r="AI299" s="155">
        <v>0</v>
      </c>
      <c r="AJ299" s="155">
        <v>0</v>
      </c>
      <c r="AK299" s="155">
        <v>0</v>
      </c>
      <c r="AL299" s="155">
        <v>0</v>
      </c>
      <c r="AM299" s="155">
        <v>0</v>
      </c>
      <c r="AN299" s="155">
        <v>0</v>
      </c>
      <c r="AO299" s="155">
        <v>0</v>
      </c>
      <c r="AP299" s="155">
        <v>1</v>
      </c>
    </row>
    <row r="300" spans="1:42" ht="15.6" x14ac:dyDescent="0.3">
      <c r="A300" s="180" t="s">
        <v>793</v>
      </c>
      <c r="B300" s="179">
        <v>2</v>
      </c>
      <c r="C300" s="155">
        <v>0</v>
      </c>
      <c r="D300" s="155">
        <v>0</v>
      </c>
      <c r="E300" s="155">
        <v>0</v>
      </c>
      <c r="F300" s="155">
        <v>0</v>
      </c>
      <c r="G300" s="155">
        <v>0</v>
      </c>
      <c r="H300" s="155">
        <v>0</v>
      </c>
      <c r="I300" s="155">
        <v>0</v>
      </c>
      <c r="J300" s="155">
        <v>0</v>
      </c>
      <c r="K300" s="155">
        <v>0</v>
      </c>
      <c r="L300" s="155">
        <v>0</v>
      </c>
      <c r="M300" s="155">
        <v>0</v>
      </c>
      <c r="N300" s="155">
        <v>0</v>
      </c>
      <c r="O300" s="155">
        <v>0</v>
      </c>
      <c r="P300" s="155">
        <v>0</v>
      </c>
      <c r="Q300" s="155">
        <v>0</v>
      </c>
      <c r="R300" s="155">
        <v>0</v>
      </c>
      <c r="S300" s="155">
        <v>0</v>
      </c>
      <c r="T300" s="155">
        <v>0</v>
      </c>
      <c r="U300" s="155">
        <v>0</v>
      </c>
      <c r="V300" s="155">
        <v>0</v>
      </c>
      <c r="W300" s="155">
        <v>0</v>
      </c>
      <c r="X300" s="155">
        <v>0</v>
      </c>
      <c r="Y300" s="155">
        <v>0</v>
      </c>
      <c r="Z300" s="155">
        <v>0</v>
      </c>
      <c r="AA300" s="155">
        <v>0</v>
      </c>
      <c r="AB300" s="155">
        <v>0</v>
      </c>
      <c r="AC300" s="155">
        <v>0</v>
      </c>
      <c r="AD300" s="155">
        <v>0</v>
      </c>
      <c r="AE300" s="155">
        <v>0</v>
      </c>
      <c r="AF300" s="155">
        <v>0</v>
      </c>
      <c r="AG300" s="155">
        <v>2</v>
      </c>
      <c r="AH300" s="155">
        <v>0</v>
      </c>
      <c r="AI300" s="155">
        <v>0</v>
      </c>
      <c r="AJ300" s="155">
        <v>0</v>
      </c>
      <c r="AK300" s="155">
        <v>0</v>
      </c>
      <c r="AL300" s="155">
        <v>0</v>
      </c>
      <c r="AM300" s="155">
        <v>0</v>
      </c>
      <c r="AN300" s="155">
        <v>0</v>
      </c>
      <c r="AO300" s="155">
        <v>0</v>
      </c>
      <c r="AP300" s="155">
        <v>0</v>
      </c>
    </row>
    <row r="301" spans="1:42" ht="15.6" x14ac:dyDescent="0.3">
      <c r="A301" s="180" t="s">
        <v>502</v>
      </c>
      <c r="B301" s="179">
        <v>0</v>
      </c>
      <c r="C301" s="155">
        <v>0</v>
      </c>
      <c r="D301" s="155">
        <v>0</v>
      </c>
      <c r="E301" s="155">
        <v>0</v>
      </c>
      <c r="F301" s="155">
        <v>0</v>
      </c>
      <c r="G301" s="155">
        <v>0</v>
      </c>
      <c r="H301" s="155">
        <v>0</v>
      </c>
      <c r="I301" s="155">
        <v>0</v>
      </c>
      <c r="J301" s="155">
        <v>0</v>
      </c>
      <c r="K301" s="155">
        <v>0</v>
      </c>
      <c r="L301" s="155">
        <v>0</v>
      </c>
      <c r="M301" s="155">
        <v>0</v>
      </c>
      <c r="N301" s="155">
        <v>0</v>
      </c>
      <c r="O301" s="155">
        <v>0</v>
      </c>
      <c r="P301" s="155">
        <v>0</v>
      </c>
      <c r="Q301" s="155">
        <v>0</v>
      </c>
      <c r="R301" s="155">
        <v>0</v>
      </c>
      <c r="S301" s="155">
        <v>0</v>
      </c>
      <c r="T301" s="155">
        <v>0</v>
      </c>
      <c r="U301" s="155">
        <v>0</v>
      </c>
      <c r="V301" s="155">
        <v>0</v>
      </c>
      <c r="W301" s="155">
        <v>0</v>
      </c>
      <c r="X301" s="155">
        <v>0</v>
      </c>
      <c r="Y301" s="155">
        <v>0</v>
      </c>
      <c r="Z301" s="155">
        <v>0</v>
      </c>
      <c r="AA301" s="155">
        <v>0</v>
      </c>
      <c r="AB301" s="155">
        <v>0</v>
      </c>
      <c r="AC301" s="155">
        <v>0</v>
      </c>
      <c r="AD301" s="155">
        <v>0</v>
      </c>
      <c r="AE301" s="155">
        <v>0</v>
      </c>
      <c r="AF301" s="155">
        <v>0</v>
      </c>
      <c r="AG301" s="155">
        <v>0</v>
      </c>
      <c r="AH301" s="155">
        <v>0</v>
      </c>
      <c r="AI301" s="155">
        <v>0</v>
      </c>
      <c r="AJ301" s="155">
        <v>0</v>
      </c>
      <c r="AK301" s="155">
        <v>0</v>
      </c>
      <c r="AL301" s="155">
        <v>0</v>
      </c>
      <c r="AM301" s="155">
        <v>0</v>
      </c>
      <c r="AN301" s="155">
        <v>0</v>
      </c>
      <c r="AO301" s="155">
        <v>0</v>
      </c>
      <c r="AP301" s="155">
        <v>0</v>
      </c>
    </row>
    <row r="302" spans="1:42" ht="15.6" x14ac:dyDescent="0.3">
      <c r="A302" s="180" t="s">
        <v>794</v>
      </c>
      <c r="B302" s="179">
        <v>0</v>
      </c>
      <c r="C302" s="155">
        <v>0</v>
      </c>
      <c r="D302" s="155">
        <v>0</v>
      </c>
      <c r="E302" s="155">
        <v>0</v>
      </c>
      <c r="F302" s="155">
        <v>0</v>
      </c>
      <c r="G302" s="155">
        <v>0</v>
      </c>
      <c r="H302" s="155">
        <v>0</v>
      </c>
      <c r="I302" s="155">
        <v>0</v>
      </c>
      <c r="J302" s="155">
        <v>0</v>
      </c>
      <c r="K302" s="155">
        <v>0</v>
      </c>
      <c r="L302" s="155">
        <v>0</v>
      </c>
      <c r="M302" s="155">
        <v>0</v>
      </c>
      <c r="N302" s="155">
        <v>0</v>
      </c>
      <c r="O302" s="155">
        <v>0</v>
      </c>
      <c r="P302" s="155">
        <v>0</v>
      </c>
      <c r="Q302" s="155">
        <v>0</v>
      </c>
      <c r="R302" s="155">
        <v>0</v>
      </c>
      <c r="S302" s="155">
        <v>0</v>
      </c>
      <c r="T302" s="155">
        <v>0</v>
      </c>
      <c r="U302" s="155">
        <v>0</v>
      </c>
      <c r="V302" s="155">
        <v>0</v>
      </c>
      <c r="W302" s="155">
        <v>0</v>
      </c>
      <c r="X302" s="155">
        <v>0</v>
      </c>
      <c r="Y302" s="155">
        <v>0</v>
      </c>
      <c r="Z302" s="155">
        <v>0</v>
      </c>
      <c r="AA302" s="155">
        <v>0</v>
      </c>
      <c r="AB302" s="155">
        <v>0</v>
      </c>
      <c r="AC302" s="155">
        <v>0</v>
      </c>
      <c r="AD302" s="155">
        <v>0</v>
      </c>
      <c r="AE302" s="155">
        <v>0</v>
      </c>
      <c r="AF302" s="155">
        <v>0</v>
      </c>
      <c r="AG302" s="155">
        <v>0</v>
      </c>
      <c r="AH302" s="155">
        <v>0</v>
      </c>
      <c r="AI302" s="155">
        <v>0</v>
      </c>
      <c r="AJ302" s="155">
        <v>0</v>
      </c>
      <c r="AK302" s="155">
        <v>0</v>
      </c>
      <c r="AL302" s="155">
        <v>0</v>
      </c>
      <c r="AM302" s="155">
        <v>0</v>
      </c>
      <c r="AN302" s="155">
        <v>0</v>
      </c>
      <c r="AO302" s="155">
        <v>0</v>
      </c>
      <c r="AP302" s="155">
        <v>0</v>
      </c>
    </row>
    <row r="303" spans="1:42" ht="15.6" x14ac:dyDescent="0.3">
      <c r="A303" s="180" t="s">
        <v>795</v>
      </c>
      <c r="B303" s="179">
        <v>0</v>
      </c>
      <c r="C303" s="155">
        <v>0</v>
      </c>
      <c r="D303" s="155">
        <v>0</v>
      </c>
      <c r="E303" s="155">
        <v>0</v>
      </c>
      <c r="F303" s="155">
        <v>0</v>
      </c>
      <c r="G303" s="155">
        <v>0</v>
      </c>
      <c r="H303" s="155">
        <v>0</v>
      </c>
      <c r="I303" s="155">
        <v>0</v>
      </c>
      <c r="J303" s="155">
        <v>0</v>
      </c>
      <c r="K303" s="155">
        <v>0</v>
      </c>
      <c r="L303" s="155">
        <v>0</v>
      </c>
      <c r="M303" s="155">
        <v>0</v>
      </c>
      <c r="N303" s="155">
        <v>0</v>
      </c>
      <c r="O303" s="155">
        <v>0</v>
      </c>
      <c r="P303" s="155">
        <v>0</v>
      </c>
      <c r="Q303" s="155">
        <v>0</v>
      </c>
      <c r="R303" s="155">
        <v>0</v>
      </c>
      <c r="S303" s="155">
        <v>0</v>
      </c>
      <c r="T303" s="155">
        <v>0</v>
      </c>
      <c r="U303" s="155">
        <v>0</v>
      </c>
      <c r="V303" s="155">
        <v>0</v>
      </c>
      <c r="W303" s="155">
        <v>0</v>
      </c>
      <c r="X303" s="155">
        <v>0</v>
      </c>
      <c r="Y303" s="155">
        <v>0</v>
      </c>
      <c r="Z303" s="155">
        <v>0</v>
      </c>
      <c r="AA303" s="155">
        <v>0</v>
      </c>
      <c r="AB303" s="155">
        <v>0</v>
      </c>
      <c r="AC303" s="155">
        <v>0</v>
      </c>
      <c r="AD303" s="155">
        <v>0</v>
      </c>
      <c r="AE303" s="155">
        <v>0</v>
      </c>
      <c r="AF303" s="155">
        <v>0</v>
      </c>
      <c r="AG303" s="155">
        <v>0</v>
      </c>
      <c r="AH303" s="155">
        <v>0</v>
      </c>
      <c r="AI303" s="155">
        <v>0</v>
      </c>
      <c r="AJ303" s="155">
        <v>0</v>
      </c>
      <c r="AK303" s="155">
        <v>0</v>
      </c>
      <c r="AL303" s="155">
        <v>0</v>
      </c>
      <c r="AM303" s="155">
        <v>0</v>
      </c>
      <c r="AN303" s="155">
        <v>0</v>
      </c>
      <c r="AO303" s="155">
        <v>0</v>
      </c>
      <c r="AP303" s="155">
        <v>0</v>
      </c>
    </row>
    <row r="304" spans="1:42" ht="15.6" x14ac:dyDescent="0.3">
      <c r="A304" s="180" t="s">
        <v>796</v>
      </c>
      <c r="B304" s="179">
        <v>0</v>
      </c>
      <c r="C304" s="155">
        <v>0</v>
      </c>
      <c r="D304" s="155">
        <v>0</v>
      </c>
      <c r="E304" s="155">
        <v>0</v>
      </c>
      <c r="F304" s="155">
        <v>0</v>
      </c>
      <c r="G304" s="155">
        <v>0</v>
      </c>
      <c r="H304" s="155">
        <v>0</v>
      </c>
      <c r="I304" s="155">
        <v>0</v>
      </c>
      <c r="J304" s="155">
        <v>0</v>
      </c>
      <c r="K304" s="155">
        <v>0</v>
      </c>
      <c r="L304" s="155">
        <v>0</v>
      </c>
      <c r="M304" s="155">
        <v>0</v>
      </c>
      <c r="N304" s="155">
        <v>0</v>
      </c>
      <c r="O304" s="155">
        <v>0</v>
      </c>
      <c r="P304" s="155">
        <v>0</v>
      </c>
      <c r="Q304" s="155">
        <v>0</v>
      </c>
      <c r="R304" s="155">
        <v>0</v>
      </c>
      <c r="S304" s="155">
        <v>0</v>
      </c>
      <c r="T304" s="155">
        <v>0</v>
      </c>
      <c r="U304" s="155">
        <v>0</v>
      </c>
      <c r="V304" s="155">
        <v>0</v>
      </c>
      <c r="W304" s="155">
        <v>0</v>
      </c>
      <c r="X304" s="155">
        <v>0</v>
      </c>
      <c r="Y304" s="155">
        <v>0</v>
      </c>
      <c r="Z304" s="155">
        <v>0</v>
      </c>
      <c r="AA304" s="155">
        <v>0</v>
      </c>
      <c r="AB304" s="155">
        <v>0</v>
      </c>
      <c r="AC304" s="155">
        <v>0</v>
      </c>
      <c r="AD304" s="155">
        <v>0</v>
      </c>
      <c r="AE304" s="155">
        <v>0</v>
      </c>
      <c r="AF304" s="155">
        <v>0</v>
      </c>
      <c r="AG304" s="155">
        <v>0</v>
      </c>
      <c r="AH304" s="155">
        <v>0</v>
      </c>
      <c r="AI304" s="155">
        <v>0</v>
      </c>
      <c r="AJ304" s="155">
        <v>0</v>
      </c>
      <c r="AK304" s="155">
        <v>0</v>
      </c>
      <c r="AL304" s="155">
        <v>0</v>
      </c>
      <c r="AM304" s="155">
        <v>0</v>
      </c>
      <c r="AN304" s="155">
        <v>0</v>
      </c>
      <c r="AO304" s="155">
        <v>0</v>
      </c>
      <c r="AP304" s="155">
        <v>0</v>
      </c>
    </row>
    <row r="305" spans="1:42" ht="15.6" x14ac:dyDescent="0.3">
      <c r="A305" s="180" t="s">
        <v>797</v>
      </c>
      <c r="B305" s="179">
        <v>0</v>
      </c>
      <c r="C305" s="155">
        <v>0</v>
      </c>
      <c r="D305" s="155">
        <v>0</v>
      </c>
      <c r="E305" s="155">
        <v>0</v>
      </c>
      <c r="F305" s="155">
        <v>0</v>
      </c>
      <c r="G305" s="155">
        <v>0</v>
      </c>
      <c r="H305" s="155">
        <v>0</v>
      </c>
      <c r="I305" s="155">
        <v>0</v>
      </c>
      <c r="J305" s="155">
        <v>0</v>
      </c>
      <c r="K305" s="155">
        <v>0</v>
      </c>
      <c r="L305" s="155">
        <v>0</v>
      </c>
      <c r="M305" s="155">
        <v>0</v>
      </c>
      <c r="N305" s="155">
        <v>0</v>
      </c>
      <c r="O305" s="155">
        <v>0</v>
      </c>
      <c r="P305" s="155">
        <v>0</v>
      </c>
      <c r="Q305" s="155">
        <v>0</v>
      </c>
      <c r="R305" s="155">
        <v>0</v>
      </c>
      <c r="S305" s="155">
        <v>0</v>
      </c>
      <c r="T305" s="155">
        <v>0</v>
      </c>
      <c r="U305" s="155">
        <v>0</v>
      </c>
      <c r="V305" s="155">
        <v>0</v>
      </c>
      <c r="W305" s="155">
        <v>0</v>
      </c>
      <c r="X305" s="155">
        <v>0</v>
      </c>
      <c r="Y305" s="155">
        <v>0</v>
      </c>
      <c r="Z305" s="155">
        <v>0</v>
      </c>
      <c r="AA305" s="155">
        <v>0</v>
      </c>
      <c r="AB305" s="155">
        <v>0</v>
      </c>
      <c r="AC305" s="155">
        <v>0</v>
      </c>
      <c r="AD305" s="155">
        <v>0</v>
      </c>
      <c r="AE305" s="155">
        <v>0</v>
      </c>
      <c r="AF305" s="155">
        <v>0</v>
      </c>
      <c r="AG305" s="155">
        <v>0</v>
      </c>
      <c r="AH305" s="155">
        <v>0</v>
      </c>
      <c r="AI305" s="155">
        <v>0</v>
      </c>
      <c r="AJ305" s="155">
        <v>0</v>
      </c>
      <c r="AK305" s="155">
        <v>0</v>
      </c>
      <c r="AL305" s="155">
        <v>0</v>
      </c>
      <c r="AM305" s="155">
        <v>0</v>
      </c>
      <c r="AN305" s="155">
        <v>0</v>
      </c>
      <c r="AO305" s="155">
        <v>0</v>
      </c>
      <c r="AP305" s="155">
        <v>0</v>
      </c>
    </row>
    <row r="306" spans="1:42" ht="15.6" x14ac:dyDescent="0.3">
      <c r="A306" s="180" t="s">
        <v>798</v>
      </c>
      <c r="B306" s="179">
        <v>0</v>
      </c>
      <c r="C306" s="155">
        <v>0</v>
      </c>
      <c r="D306" s="155">
        <v>0</v>
      </c>
      <c r="E306" s="155">
        <v>0</v>
      </c>
      <c r="F306" s="155">
        <v>0</v>
      </c>
      <c r="G306" s="155">
        <v>0</v>
      </c>
      <c r="H306" s="155">
        <v>0</v>
      </c>
      <c r="I306" s="155">
        <v>0</v>
      </c>
      <c r="J306" s="155">
        <v>0</v>
      </c>
      <c r="K306" s="155">
        <v>0</v>
      </c>
      <c r="L306" s="155">
        <v>0</v>
      </c>
      <c r="M306" s="155">
        <v>0</v>
      </c>
      <c r="N306" s="155">
        <v>0</v>
      </c>
      <c r="O306" s="155">
        <v>0</v>
      </c>
      <c r="P306" s="155">
        <v>0</v>
      </c>
      <c r="Q306" s="155">
        <v>0</v>
      </c>
      <c r="R306" s="155">
        <v>0</v>
      </c>
      <c r="S306" s="155">
        <v>0</v>
      </c>
      <c r="T306" s="155">
        <v>0</v>
      </c>
      <c r="U306" s="155">
        <v>0</v>
      </c>
      <c r="V306" s="155">
        <v>0</v>
      </c>
      <c r="W306" s="155">
        <v>0</v>
      </c>
      <c r="X306" s="155">
        <v>0</v>
      </c>
      <c r="Y306" s="155">
        <v>0</v>
      </c>
      <c r="Z306" s="155">
        <v>0</v>
      </c>
      <c r="AA306" s="155">
        <v>0</v>
      </c>
      <c r="AB306" s="155">
        <v>0</v>
      </c>
      <c r="AC306" s="155">
        <v>0</v>
      </c>
      <c r="AD306" s="155">
        <v>0</v>
      </c>
      <c r="AE306" s="155">
        <v>0</v>
      </c>
      <c r="AF306" s="155">
        <v>0</v>
      </c>
      <c r="AG306" s="155">
        <v>0</v>
      </c>
      <c r="AH306" s="155">
        <v>0</v>
      </c>
      <c r="AI306" s="155">
        <v>0</v>
      </c>
      <c r="AJ306" s="155">
        <v>0</v>
      </c>
      <c r="AK306" s="155">
        <v>0</v>
      </c>
      <c r="AL306" s="155">
        <v>0</v>
      </c>
      <c r="AM306" s="155">
        <v>0</v>
      </c>
      <c r="AN306" s="155">
        <v>0</v>
      </c>
      <c r="AO306" s="155">
        <v>0</v>
      </c>
      <c r="AP306" s="155">
        <v>0</v>
      </c>
    </row>
    <row r="307" spans="1:42" ht="15.6" x14ac:dyDescent="0.3">
      <c r="A307" s="180" t="s">
        <v>600</v>
      </c>
      <c r="B307" s="179">
        <v>0</v>
      </c>
      <c r="C307" s="155">
        <v>0</v>
      </c>
      <c r="D307" s="155">
        <v>0</v>
      </c>
      <c r="E307" s="155">
        <v>0</v>
      </c>
      <c r="F307" s="155">
        <v>0</v>
      </c>
      <c r="G307" s="155">
        <v>0</v>
      </c>
      <c r="H307" s="155">
        <v>0</v>
      </c>
      <c r="I307" s="155">
        <v>0</v>
      </c>
      <c r="J307" s="155">
        <v>0</v>
      </c>
      <c r="K307" s="155">
        <v>0</v>
      </c>
      <c r="L307" s="155">
        <v>0</v>
      </c>
      <c r="M307" s="155">
        <v>0</v>
      </c>
      <c r="N307" s="155">
        <v>0</v>
      </c>
      <c r="O307" s="155">
        <v>0</v>
      </c>
      <c r="P307" s="155">
        <v>0</v>
      </c>
      <c r="Q307" s="155">
        <v>0</v>
      </c>
      <c r="R307" s="155">
        <v>0</v>
      </c>
      <c r="S307" s="155">
        <v>0</v>
      </c>
      <c r="T307" s="155">
        <v>0</v>
      </c>
      <c r="U307" s="155">
        <v>0</v>
      </c>
      <c r="V307" s="155">
        <v>0</v>
      </c>
      <c r="W307" s="155">
        <v>0</v>
      </c>
      <c r="X307" s="155">
        <v>0</v>
      </c>
      <c r="Y307" s="155">
        <v>0</v>
      </c>
      <c r="Z307" s="155">
        <v>0</v>
      </c>
      <c r="AA307" s="155">
        <v>0</v>
      </c>
      <c r="AB307" s="155">
        <v>0</v>
      </c>
      <c r="AC307" s="155">
        <v>0</v>
      </c>
      <c r="AD307" s="155">
        <v>0</v>
      </c>
      <c r="AE307" s="155">
        <v>0</v>
      </c>
      <c r="AF307" s="155">
        <v>0</v>
      </c>
      <c r="AG307" s="155">
        <v>0</v>
      </c>
      <c r="AH307" s="155">
        <v>0</v>
      </c>
      <c r="AI307" s="155">
        <v>0</v>
      </c>
      <c r="AJ307" s="155">
        <v>0</v>
      </c>
      <c r="AK307" s="155">
        <v>0</v>
      </c>
      <c r="AL307" s="155">
        <v>0</v>
      </c>
      <c r="AM307" s="155">
        <v>0</v>
      </c>
      <c r="AN307" s="155">
        <v>0</v>
      </c>
      <c r="AO307" s="155">
        <v>0</v>
      </c>
      <c r="AP307" s="155">
        <v>0</v>
      </c>
    </row>
    <row r="308" spans="1:42" ht="15.6" x14ac:dyDescent="0.3">
      <c r="A308" s="180" t="s">
        <v>799</v>
      </c>
      <c r="B308" s="179">
        <v>1</v>
      </c>
      <c r="C308" s="155">
        <v>0</v>
      </c>
      <c r="D308" s="155">
        <v>0</v>
      </c>
      <c r="E308" s="155">
        <v>0</v>
      </c>
      <c r="F308" s="155">
        <v>0</v>
      </c>
      <c r="G308" s="155">
        <v>0</v>
      </c>
      <c r="H308" s="155">
        <v>0</v>
      </c>
      <c r="I308" s="155">
        <v>0</v>
      </c>
      <c r="J308" s="155">
        <v>0</v>
      </c>
      <c r="K308" s="155">
        <v>0</v>
      </c>
      <c r="L308" s="155">
        <v>0</v>
      </c>
      <c r="M308" s="155">
        <v>0</v>
      </c>
      <c r="N308" s="155">
        <v>0</v>
      </c>
      <c r="O308" s="155">
        <v>0</v>
      </c>
      <c r="P308" s="155">
        <v>0</v>
      </c>
      <c r="Q308" s="155">
        <v>0</v>
      </c>
      <c r="R308" s="155">
        <v>0</v>
      </c>
      <c r="S308" s="155">
        <v>1</v>
      </c>
      <c r="T308" s="155">
        <v>0</v>
      </c>
      <c r="U308" s="155">
        <v>0</v>
      </c>
      <c r="V308" s="155">
        <v>0</v>
      </c>
      <c r="W308" s="155">
        <v>0</v>
      </c>
      <c r="X308" s="155">
        <v>0</v>
      </c>
      <c r="Y308" s="155">
        <v>0</v>
      </c>
      <c r="Z308" s="155">
        <v>0</v>
      </c>
      <c r="AA308" s="155">
        <v>0</v>
      </c>
      <c r="AB308" s="155">
        <v>0</v>
      </c>
      <c r="AC308" s="155">
        <v>0</v>
      </c>
      <c r="AD308" s="155">
        <v>0</v>
      </c>
      <c r="AE308" s="155">
        <v>0</v>
      </c>
      <c r="AF308" s="155">
        <v>0</v>
      </c>
      <c r="AG308" s="155">
        <v>0</v>
      </c>
      <c r="AH308" s="155">
        <v>0</v>
      </c>
      <c r="AI308" s="155">
        <v>0</v>
      </c>
      <c r="AJ308" s="155">
        <v>0</v>
      </c>
      <c r="AK308" s="155">
        <v>0</v>
      </c>
      <c r="AL308" s="155">
        <v>0</v>
      </c>
      <c r="AM308" s="155">
        <v>0</v>
      </c>
      <c r="AN308" s="155">
        <v>0</v>
      </c>
      <c r="AO308" s="155">
        <v>0</v>
      </c>
      <c r="AP308" s="155">
        <v>0</v>
      </c>
    </row>
    <row r="309" spans="1:42" ht="15.6" x14ac:dyDescent="0.3">
      <c r="A309" s="180" t="s">
        <v>800</v>
      </c>
      <c r="B309" s="179">
        <v>0</v>
      </c>
      <c r="C309" s="155">
        <v>0</v>
      </c>
      <c r="D309" s="155">
        <v>0</v>
      </c>
      <c r="E309" s="155">
        <v>0</v>
      </c>
      <c r="F309" s="155">
        <v>0</v>
      </c>
      <c r="G309" s="155">
        <v>0</v>
      </c>
      <c r="H309" s="155">
        <v>0</v>
      </c>
      <c r="I309" s="155">
        <v>0</v>
      </c>
      <c r="J309" s="155">
        <v>0</v>
      </c>
      <c r="K309" s="155">
        <v>0</v>
      </c>
      <c r="L309" s="155">
        <v>0</v>
      </c>
      <c r="M309" s="155">
        <v>0</v>
      </c>
      <c r="N309" s="155">
        <v>0</v>
      </c>
      <c r="O309" s="155">
        <v>0</v>
      </c>
      <c r="P309" s="155">
        <v>0</v>
      </c>
      <c r="Q309" s="155">
        <v>0</v>
      </c>
      <c r="R309" s="155">
        <v>0</v>
      </c>
      <c r="S309" s="155">
        <v>0</v>
      </c>
      <c r="T309" s="155">
        <v>0</v>
      </c>
      <c r="U309" s="155">
        <v>0</v>
      </c>
      <c r="V309" s="155">
        <v>0</v>
      </c>
      <c r="W309" s="155">
        <v>0</v>
      </c>
      <c r="X309" s="155">
        <v>0</v>
      </c>
      <c r="Y309" s="155">
        <v>0</v>
      </c>
      <c r="Z309" s="155">
        <v>0</v>
      </c>
      <c r="AA309" s="155">
        <v>0</v>
      </c>
      <c r="AB309" s="155">
        <v>0</v>
      </c>
      <c r="AC309" s="155">
        <v>0</v>
      </c>
      <c r="AD309" s="155">
        <v>0</v>
      </c>
      <c r="AE309" s="155">
        <v>0</v>
      </c>
      <c r="AF309" s="155">
        <v>0</v>
      </c>
      <c r="AG309" s="155">
        <v>0</v>
      </c>
      <c r="AH309" s="155">
        <v>0</v>
      </c>
      <c r="AI309" s="155">
        <v>0</v>
      </c>
      <c r="AJ309" s="155">
        <v>0</v>
      </c>
      <c r="AK309" s="155">
        <v>0</v>
      </c>
      <c r="AL309" s="155">
        <v>0</v>
      </c>
      <c r="AM309" s="155">
        <v>0</v>
      </c>
      <c r="AN309" s="155">
        <v>0</v>
      </c>
      <c r="AO309" s="155">
        <v>0</v>
      </c>
      <c r="AP309" s="155">
        <v>0</v>
      </c>
    </row>
    <row r="310" spans="1:42" ht="15.6" x14ac:dyDescent="0.3">
      <c r="A310" s="180" t="s">
        <v>315</v>
      </c>
      <c r="B310" s="179">
        <v>13739</v>
      </c>
      <c r="C310" s="179">
        <v>11</v>
      </c>
      <c r="D310" s="179">
        <v>44</v>
      </c>
      <c r="E310" s="179">
        <v>224</v>
      </c>
      <c r="F310" s="179">
        <v>33</v>
      </c>
      <c r="G310" s="179">
        <v>160</v>
      </c>
      <c r="H310" s="179">
        <v>1377</v>
      </c>
      <c r="I310" s="179">
        <v>12</v>
      </c>
      <c r="J310" s="179">
        <v>185</v>
      </c>
      <c r="K310" s="179">
        <v>11</v>
      </c>
      <c r="L310" s="179">
        <v>6</v>
      </c>
      <c r="M310" s="179">
        <v>70</v>
      </c>
      <c r="N310" s="179">
        <v>3</v>
      </c>
      <c r="O310" s="179">
        <v>55</v>
      </c>
      <c r="P310" s="179">
        <v>75</v>
      </c>
      <c r="Q310" s="179">
        <v>182</v>
      </c>
      <c r="R310" s="179">
        <v>70</v>
      </c>
      <c r="S310" s="179">
        <v>5440</v>
      </c>
      <c r="T310" s="179">
        <v>532</v>
      </c>
      <c r="U310" s="179">
        <v>39</v>
      </c>
      <c r="V310" s="179">
        <v>54</v>
      </c>
      <c r="W310" s="179">
        <v>75</v>
      </c>
      <c r="X310" s="179">
        <v>4</v>
      </c>
      <c r="Y310" s="179">
        <v>77</v>
      </c>
      <c r="Z310" s="179">
        <v>36</v>
      </c>
      <c r="AA310" s="179">
        <v>38</v>
      </c>
      <c r="AB310" s="179">
        <v>22</v>
      </c>
      <c r="AC310" s="179">
        <v>1401</v>
      </c>
      <c r="AD310" s="179">
        <v>43</v>
      </c>
      <c r="AE310" s="179">
        <v>144</v>
      </c>
      <c r="AF310" s="179">
        <v>29</v>
      </c>
      <c r="AG310" s="179">
        <v>979</v>
      </c>
      <c r="AH310" s="179">
        <v>749</v>
      </c>
      <c r="AI310" s="179">
        <v>52</v>
      </c>
      <c r="AJ310" s="179">
        <v>588</v>
      </c>
      <c r="AK310" s="179">
        <v>4</v>
      </c>
      <c r="AL310" s="179">
        <v>65</v>
      </c>
      <c r="AM310" s="179">
        <v>297</v>
      </c>
      <c r="AN310" s="179">
        <v>108</v>
      </c>
      <c r="AO310" s="179">
        <v>113</v>
      </c>
      <c r="AP310" s="179">
        <v>332</v>
      </c>
    </row>
  </sheetData>
  <phoneticPr fontId="0" type="noConversion"/>
  <printOptions horizontalCentered="1"/>
  <pageMargins left="0.35" right="0.2" top="0.5" bottom="0.75" header="0.5" footer="0.5"/>
  <pageSetup scale="56" fitToWidth="2" fitToHeight="0" orientation="landscape" r:id="rId1"/>
  <headerFooter alignWithMargins="0">
    <oddFooter>&amp;L&amp;"Arial,Regular"&amp;F&amp;C&amp;"Arial,Regular"&amp;P+1&amp;R&amp;"Arial,Regular"&amp;D</oddFooter>
  </headerFooter>
  <colBreaks count="1" manualBreakCount="1">
    <brk id="22"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
  <sheetViews>
    <sheetView view="pageBreakPreview" zoomScale="75" zoomScaleNormal="100" zoomScaleSheetLayoutView="75" workbookViewId="0">
      <selection activeCell="A360" sqref="A360:IV360"/>
    </sheetView>
  </sheetViews>
  <sheetFormatPr defaultRowHeight="15.6" x14ac:dyDescent="0.3"/>
  <sheetData/>
  <phoneticPr fontId="0" type="noConversion"/>
  <printOptions horizontalCentered="1"/>
  <pageMargins left="0" right="0" top="0.75" bottom="1" header="0.5" footer="0.5"/>
  <pageSetup scale="95" orientation="landscape" r:id="rId1"/>
  <headerFooter alignWithMargins="0">
    <oddFooter>&amp;LDOL Economic Analysis
&amp;R&amp;D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OSDR Table</vt:lpstr>
      <vt:lpstr>OSDR Data</vt:lpstr>
      <vt:lpstr>From State&amp;Country +Charts</vt:lpstr>
      <vt:lpstr>Driver In-Migration By State</vt:lpstr>
      <vt:lpstr>Crosswalk Old &amp; New Report</vt:lpstr>
      <vt:lpstr>Report</vt:lpstr>
      <vt:lpstr>Where are they from</vt:lpstr>
      <vt:lpstr>'Driver In-Migration By State'!Print_Area</vt:lpstr>
      <vt:lpstr>'From State&amp;Country +Charts'!Print_Area</vt:lpstr>
      <vt:lpstr>'OSDR Table'!Print_Area</vt:lpstr>
      <vt:lpstr>Report!Print_Titles</vt:lpstr>
    </vt:vector>
  </TitlesOfParts>
  <Company>Dept. of Licensing, St. of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DOL</dc:creator>
  <cp:lastModifiedBy>Ashley Hunter</cp:lastModifiedBy>
  <cp:lastPrinted>2022-02-28T18:11:00Z</cp:lastPrinted>
  <dcterms:created xsi:type="dcterms:W3CDTF">1998-10-07T20:38:17Z</dcterms:created>
  <dcterms:modified xsi:type="dcterms:W3CDTF">2022-05-31T17:48:54Z</dcterms:modified>
</cp:coreProperties>
</file>